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5188" windowWidth="17004" windowHeight="88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'Hoja1'!$B$2:$R$404</definedName>
  </definedNames>
  <calcPr fullCalcOnLoad="1"/>
</workbook>
</file>

<file path=xl/comments1.xml><?xml version="1.0" encoding="utf-8"?>
<comments xmlns="http://schemas.openxmlformats.org/spreadsheetml/2006/main">
  <authors>
    <author>Federico Iborra</author>
    <author>pc</author>
    <author>Usuario</author>
  </authors>
  <commentList>
    <comment ref="B6" authorId="0">
      <text>
        <r>
          <rPr>
            <sz val="8"/>
            <rFont val="Tahoma"/>
            <family val="0"/>
          </rPr>
          <t xml:space="preserve">Pista situada a 2 Kms al N.E. de la ciudad.
</t>
        </r>
      </text>
    </comment>
    <comment ref="B14" authorId="0">
      <text>
        <r>
          <rPr>
            <sz val="8"/>
            <rFont val="Tahoma"/>
            <family val="0"/>
          </rPr>
          <t xml:space="preserve">Pista de tierra,pegada al N. del pueblo.
</t>
        </r>
      </text>
    </comment>
    <comment ref="B15" authorId="0">
      <text>
        <r>
          <rPr>
            <sz val="8"/>
            <rFont val="Tahoma"/>
            <family val="0"/>
          </rPr>
          <t xml:space="preserve">Pista pegada al E. del pueblo,entre éste y la via de FFCC.
</t>
        </r>
      </text>
    </comment>
    <comment ref="B17" authorId="0">
      <text>
        <r>
          <rPr>
            <sz val="8"/>
            <rFont val="Tahoma"/>
            <family val="0"/>
          </rPr>
          <t xml:space="preserve">Situada al S. del pueblo,en el cauce del rio Serpis.
</t>
        </r>
      </text>
    </comment>
    <comment ref="B25" authorId="0">
      <text>
        <r>
          <rPr>
            <sz val="8"/>
            <rFont val="Tahoma"/>
            <family val="0"/>
          </rPr>
          <t xml:space="preserve">Laguna seca normalmente, con una costra salina.
</t>
        </r>
      </text>
    </comment>
    <comment ref="B28" authorId="0">
      <text>
        <r>
          <rPr>
            <sz val="8"/>
            <rFont val="Tahoma"/>
            <family val="0"/>
          </rPr>
          <t xml:space="preserve">Pista rodeada de viveros de plastico.
</t>
        </r>
      </text>
    </comment>
    <comment ref="B30" authorId="0">
      <text>
        <r>
          <rPr>
            <sz val="8"/>
            <rFont val="Tahoma"/>
            <family val="0"/>
          </rPr>
          <t xml:space="preserve">Pista abandonada ,asfaltada,rodeada por los edificios en ruinas de la torre de control,talleres,hangares…etc.
</t>
        </r>
      </text>
    </comment>
    <comment ref="B10" authorId="1">
      <text>
        <r>
          <rPr>
            <sz val="8"/>
            <rFont val="Tahoma"/>
            <family val="0"/>
          </rPr>
          <t xml:space="preserve">Municipal,pegado a la carretera al S. del pueblo
</t>
        </r>
      </text>
    </comment>
    <comment ref="B8" authorId="1">
      <text>
        <r>
          <rPr>
            <sz val="8"/>
            <rFont val="Tahoma"/>
            <family val="0"/>
          </rPr>
          <t xml:space="preserve">Paralelo a la carretera ,cerca del pueblo,al Sur.
Frente al club de golf.
</t>
        </r>
      </text>
    </comment>
    <comment ref="B22" authorId="0">
      <text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sz val="8"/>
            <rFont val="Tahoma"/>
            <family val="0"/>
          </rPr>
          <t xml:space="preserve">En verano hay grandes helicopteros y pilotos rusos.Está en el monte a unos 15 Kms.al N.E. del pueblo.
</t>
        </r>
      </text>
    </comment>
    <comment ref="B48" authorId="0">
      <text>
        <r>
          <rPr>
            <sz val="8"/>
            <rFont val="Tahoma"/>
            <family val="0"/>
          </rPr>
          <t xml:space="preserve">Llano cercano a un circuito de motos.
</t>
        </r>
      </text>
    </comment>
    <comment ref="B80" authorId="0">
      <text>
        <r>
          <rPr>
            <sz val="8"/>
            <rFont val="Tahoma"/>
            <family val="0"/>
          </rPr>
          <t xml:space="preserve">Situada en un prado de vacas.
</t>
        </r>
      </text>
    </comment>
    <comment ref="B105" authorId="0">
      <text>
        <r>
          <rPr>
            <sz val="8"/>
            <rFont val="Tahoma"/>
            <family val="0"/>
          </rPr>
          <t xml:space="preserve">Pista particular en la finca "Navas de la Marquesa" cerrada con guardas.
</t>
        </r>
      </text>
    </comment>
    <comment ref="B164" authorId="0">
      <text>
        <r>
          <rPr>
            <sz val="8"/>
            <rFont val="Tahoma"/>
            <family val="0"/>
          </rPr>
          <t xml:space="preserve">Zona llana pegada al S. de la autovia,antigua pista de la Guerra Civil.
</t>
        </r>
      </text>
    </comment>
    <comment ref="B182" authorId="0">
      <text>
        <r>
          <rPr>
            <sz val="8"/>
            <rFont val="Tahoma"/>
            <family val="0"/>
          </rPr>
          <t xml:space="preserve">Situada en una loma alargada al W.del pueblo.
</t>
        </r>
      </text>
    </comment>
    <comment ref="B21" authorId="1">
      <text>
        <r>
          <rPr>
            <sz val="8"/>
            <rFont val="Tahoma"/>
            <family val="0"/>
          </rPr>
          <t xml:space="preserve">Con 3 pistas,a 1K al Sur del pueblo de Benejama,pegado al cauce del rio Vinalopó.
</t>
        </r>
      </text>
    </comment>
    <comment ref="B310" authorId="1">
      <text>
        <r>
          <rPr>
            <sz val="8"/>
            <rFont val="Tahoma"/>
            <family val="0"/>
          </rPr>
          <t xml:space="preserve">Pegado a la autovia.
</t>
        </r>
      </text>
    </comment>
    <comment ref="B379" authorId="1">
      <text>
        <r>
          <rPr>
            <sz val="8"/>
            <rFont val="Tahoma"/>
            <family val="0"/>
          </rPr>
          <t xml:space="preserve">A 1 Km. Al S. de la Casa del Catalan y a 14 Kms. Al SSW,del pueblo.
</t>
        </r>
      </text>
    </comment>
    <comment ref="B108" authorId="1">
      <text>
        <r>
          <rPr>
            <sz val="8"/>
            <rFont val="Tahoma"/>
            <family val="0"/>
          </rPr>
          <t xml:space="preserve">Situada en la finca "La Sacristanía"
</t>
        </r>
      </text>
    </comment>
    <comment ref="B392" authorId="1">
      <text>
        <r>
          <rPr>
            <sz val="8"/>
            <rFont val="Tahoma"/>
            <family val="0"/>
          </rPr>
          <t xml:space="preserve">Esta señal tiene observaciones en las celdas,en donde está.
</t>
        </r>
      </text>
    </comment>
    <comment ref="B355" authorId="1">
      <text>
        <r>
          <rPr>
            <sz val="8"/>
            <rFont val="Tahoma"/>
            <family val="0"/>
          </rPr>
          <t xml:space="preserve">Paralelo al cauce del rio Palancia.Un puente en cabecera Norte.
</t>
        </r>
      </text>
    </comment>
    <comment ref="B123" authorId="1">
      <text>
        <r>
          <rPr>
            <sz val="8"/>
            <rFont val="Tahoma"/>
            <family val="0"/>
          </rPr>
          <t xml:space="preserve">Se admiten ULM,s siempre que se cumplan las normas de aproximacion.
</t>
        </r>
      </text>
    </comment>
    <comment ref="B136" authorId="1">
      <text>
        <r>
          <rPr>
            <sz val="8"/>
            <rFont val="Tahoma"/>
            <family val="0"/>
          </rPr>
          <t xml:space="preserve">Situada en la orilla Oeste del pantano.
</t>
        </r>
      </text>
    </comment>
    <comment ref="B126" authorId="1">
      <text>
        <r>
          <rPr>
            <sz val="8"/>
            <rFont val="Tahoma"/>
            <family val="0"/>
          </rPr>
          <t xml:space="preserve">Pertenece al Centro de Investigacion y Formacion Agraria y está a 1500 mts al Norte.
</t>
        </r>
      </text>
    </comment>
    <comment ref="B113" authorId="1">
      <text>
        <r>
          <rPr>
            <sz val="8"/>
            <rFont val="Tahoma"/>
            <family val="0"/>
          </rPr>
          <t xml:space="preserve">Un verano pasé por allí,y estaba sembrado de cereales.
</t>
        </r>
      </text>
    </comment>
    <comment ref="B348" authorId="2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PROCURAR NO SOBREVOLAR UN CASERIO QUE HAY AL PRINCIPIO DE LA CABECERA 16.</t>
        </r>
      </text>
    </comment>
    <comment ref="B282" authorId="2">
      <text>
        <r>
          <rPr>
            <sz val="10"/>
            <rFont val="Tahoma"/>
            <family val="0"/>
          </rPr>
          <t xml:space="preserve">Mal estado.
</t>
        </r>
      </text>
    </comment>
    <comment ref="B160" authorId="2">
      <text>
        <r>
          <rPr>
            <sz val="10"/>
            <rFont val="Tahoma"/>
            <family val="0"/>
          </rPr>
          <t xml:space="preserve">Matojos en la pista.
</t>
        </r>
      </text>
    </comment>
    <comment ref="B332" authorId="2">
      <text>
        <r>
          <rPr>
            <sz val="10"/>
            <rFont val="Tahoma"/>
            <family val="0"/>
          </rPr>
          <t xml:space="preserve">Arbol grande en cabecera 30.
</t>
        </r>
      </text>
    </comment>
    <comment ref="B299" authorId="2">
      <text>
        <r>
          <rPr>
            <sz val="10"/>
            <rFont val="Tahoma"/>
            <family val="0"/>
          </rPr>
          <t xml:space="preserve">No se utiliza hace tiempo,pero sirve para emergencias.
</t>
        </r>
      </text>
    </comment>
    <comment ref="B69" authorId="2">
      <text>
        <r>
          <rPr>
            <sz val="10"/>
            <rFont val="Tahoma"/>
            <family val="0"/>
          </rPr>
          <t xml:space="preserve">Posibles hoyos por los jabalíes.
Pendiente en cabecera 23.
</t>
        </r>
      </text>
    </comment>
    <comment ref="B20" authorId="2">
      <text>
        <r>
          <rPr>
            <sz val="10"/>
            <rFont val="Tahoma"/>
            <family val="0"/>
          </rPr>
          <t xml:space="preserve">Esta pista,está a unos 2 Kms al Este del CV.Biar
</t>
        </r>
      </text>
    </comment>
    <comment ref="B218" authorId="2">
      <text>
        <r>
          <rPr>
            <sz val="8"/>
            <rFont val="Tahoma"/>
            <family val="0"/>
          </rPr>
          <t xml:space="preserve">Permiten ULM,s con radio.
</t>
        </r>
      </text>
    </comment>
    <comment ref="B301" authorId="2">
      <text>
        <r>
          <rPr>
            <sz val="8"/>
            <rFont val="Tahoma"/>
            <family val="0"/>
          </rPr>
          <t>¡Ojo! Antenas de Radio,cables poco visibles a 4,5 Kms al W. y a 1,6 Kms al N.E. de la pista.
Tienen gasolina.</t>
        </r>
      </text>
    </comment>
  </commentList>
</comments>
</file>

<file path=xl/sharedStrings.xml><?xml version="1.0" encoding="utf-8"?>
<sst xmlns="http://schemas.openxmlformats.org/spreadsheetml/2006/main" count="2924" uniqueCount="917">
  <si>
    <t>Hangar</t>
  </si>
  <si>
    <t>Pista</t>
  </si>
  <si>
    <t>Tamaño</t>
  </si>
  <si>
    <t>Tipo de</t>
  </si>
  <si>
    <t>Frec.</t>
  </si>
  <si>
    <t>Situación del aeródromo</t>
  </si>
  <si>
    <t>Pies</t>
  </si>
  <si>
    <t>Metros</t>
  </si>
  <si>
    <t>Rwy</t>
  </si>
  <si>
    <t>metros</t>
  </si>
  <si>
    <t>Superficie</t>
  </si>
  <si>
    <t>TWR</t>
  </si>
  <si>
    <t>Telefono</t>
  </si>
  <si>
    <t>E-mail</t>
  </si>
  <si>
    <t>MHz</t>
  </si>
  <si>
    <t>LAT</t>
  </si>
  <si>
    <t>LON</t>
  </si>
  <si>
    <t>KM/LAT</t>
  </si>
  <si>
    <t>KM/LON</t>
  </si>
  <si>
    <t>DIF.LAT</t>
  </si>
  <si>
    <t>DIF.LON</t>
  </si>
  <si>
    <t>ATAN (X/Y)</t>
  </si>
  <si>
    <t>ANG.BASE</t>
  </si>
  <si>
    <t>ORIENTACION</t>
  </si>
  <si>
    <t>KMS</t>
  </si>
  <si>
    <t>si</t>
  </si>
  <si>
    <t>800x30</t>
  </si>
  <si>
    <t>tierra pisada</t>
  </si>
  <si>
    <t>--&gt;</t>
  </si>
  <si>
    <t>96-5339149</t>
  </si>
  <si>
    <t xml:space="preserve">Alicante [LEAL] </t>
  </si>
  <si>
    <t>Benejama</t>
  </si>
  <si>
    <t>250x30</t>
  </si>
  <si>
    <t>965-560311</t>
  </si>
  <si>
    <t>410x15</t>
  </si>
  <si>
    <t>tierra compactada</t>
  </si>
  <si>
    <t>Castell de Castells (forestal)</t>
  </si>
  <si>
    <t>no</t>
  </si>
  <si>
    <t>890x25</t>
  </si>
  <si>
    <t>N</t>
  </si>
  <si>
    <t>Lat</t>
  </si>
  <si>
    <t>Lon</t>
  </si>
  <si>
    <t>( º )</t>
  </si>
  <si>
    <t>( ' )</t>
  </si>
  <si>
    <t>(º )</t>
  </si>
  <si>
    <t>Eleva</t>
  </si>
  <si>
    <t>cion</t>
  </si>
  <si>
    <t>Carcelen (forestal)</t>
  </si>
  <si>
    <t xml:space="preserve">Fuentealamo </t>
  </si>
  <si>
    <t>La Gineta (ULM)</t>
  </si>
  <si>
    <t>Los Llanos (militar)</t>
  </si>
  <si>
    <t>Molinicos (forestal)</t>
  </si>
  <si>
    <t>Peñascosa (Forestal)</t>
  </si>
  <si>
    <t>Pozo-Cañada</t>
  </si>
  <si>
    <t xml:space="preserve">Almeria [LEAM] </t>
  </si>
  <si>
    <t>El Ejido</t>
  </si>
  <si>
    <t>El Salobral (Valle Amblés)</t>
  </si>
  <si>
    <t>Lanzahita (ULM)</t>
  </si>
  <si>
    <t>Piedrahita</t>
  </si>
  <si>
    <t>Sanchidrián</t>
  </si>
  <si>
    <t xml:space="preserve">BARCELONA-[LEBL] </t>
  </si>
  <si>
    <t>Calaf</t>
  </si>
  <si>
    <t>Badajoz (El Manantío)</t>
  </si>
  <si>
    <t>Badajoz Talavera-La-Real [LEBZ]</t>
  </si>
  <si>
    <t xml:space="preserve">Don Benito </t>
  </si>
  <si>
    <t>Morante</t>
  </si>
  <si>
    <t>Valdeperdices</t>
  </si>
  <si>
    <t xml:space="preserve">Zafra </t>
  </si>
  <si>
    <t xml:space="preserve">Bilbao [LEBB] </t>
  </si>
  <si>
    <t>Fontioso</t>
  </si>
  <si>
    <t>Madrigalejo del Monte</t>
  </si>
  <si>
    <t>Medina de Pomar (forestal)</t>
  </si>
  <si>
    <t xml:space="preserve">La Coruña [LECO] </t>
  </si>
  <si>
    <t>Jerez [LEJR]</t>
  </si>
  <si>
    <t>Rota [LERT]</t>
  </si>
  <si>
    <t>Aldeacentenera</t>
  </si>
  <si>
    <t>Alía</t>
  </si>
  <si>
    <t>Casatejada</t>
  </si>
  <si>
    <t>Coria (ULM)</t>
  </si>
  <si>
    <t>Jarandilla de la Vera (forestal)</t>
  </si>
  <si>
    <t>Navalmoral de la Mata</t>
  </si>
  <si>
    <t xml:space="preserve">Alcolea </t>
  </si>
  <si>
    <t>Cordoba [LEBA]</t>
  </si>
  <si>
    <t>Hinojosa Del Duque [LEHI]</t>
  </si>
  <si>
    <t>Hornachuelos</t>
  </si>
  <si>
    <t>Saetillas-Palma del Rio (fumigación)</t>
  </si>
  <si>
    <t>San Jeronimo</t>
  </si>
  <si>
    <t>Villalobillos</t>
  </si>
  <si>
    <t>Argamasilla de Calatrava</t>
  </si>
  <si>
    <t>Calzada de Calatrava</t>
  </si>
  <si>
    <t>Fuencaliente (forestal)</t>
  </si>
  <si>
    <t xml:space="preserve">Los Pozuelos de Calatrava </t>
  </si>
  <si>
    <t xml:space="preserve">Luciana- El Castaño </t>
  </si>
  <si>
    <t>Manzanares</t>
  </si>
  <si>
    <t xml:space="preserve">Pozuelo de Calatrava </t>
  </si>
  <si>
    <t>Ruidera</t>
  </si>
  <si>
    <t>Tomelloso</t>
  </si>
  <si>
    <t>Valdepeñas</t>
  </si>
  <si>
    <t>Ademuz (forestal)</t>
  </si>
  <si>
    <t>La Yesa (forestal)</t>
  </si>
  <si>
    <t>Portell de Morella</t>
  </si>
  <si>
    <t>Torres Torres (forestal)</t>
  </si>
  <si>
    <t>Campillos-Paravientos (Forestal)</t>
  </si>
  <si>
    <t>Tarancón</t>
  </si>
  <si>
    <t>Villamalea</t>
  </si>
  <si>
    <t>GERONA COSTA BRAVA [LEGE]</t>
  </si>
  <si>
    <t>Ullastret</t>
  </si>
  <si>
    <t>Viladamat</t>
  </si>
  <si>
    <t xml:space="preserve">Granada [LEGR] </t>
  </si>
  <si>
    <t>Jayena (Forestal)</t>
  </si>
  <si>
    <t xml:space="preserve">Loja </t>
  </si>
  <si>
    <t xml:space="preserve">Sigüenza </t>
  </si>
  <si>
    <t>Torresaviñan (emergencia)</t>
  </si>
  <si>
    <t>Alerre</t>
  </si>
  <si>
    <t>Aren</t>
  </si>
  <si>
    <t>Barbastro</t>
  </si>
  <si>
    <t xml:space="preserve">Benabarre </t>
  </si>
  <si>
    <t>Binefar</t>
  </si>
  <si>
    <t>Candasnos</t>
  </si>
  <si>
    <t>Gurrea de Gállego</t>
  </si>
  <si>
    <t>Santa Cilia de Jaca</t>
  </si>
  <si>
    <t>Tardienta-Monegros</t>
  </si>
  <si>
    <t>Villanueva de Sigena</t>
  </si>
  <si>
    <t>Binissalem</t>
  </si>
  <si>
    <t>Jaen-Las Infantas</t>
  </si>
  <si>
    <t>Mollerusa</t>
  </si>
  <si>
    <t>Grandoso</t>
  </si>
  <si>
    <t>León [LELN]</t>
  </si>
  <si>
    <t>Sahechores (forestal)</t>
  </si>
  <si>
    <t xml:space="preserve">El Vellon </t>
  </si>
  <si>
    <t>Getafe (Madrid) [LEGT]</t>
  </si>
  <si>
    <t xml:space="preserve">MADRID-BARAJAS [LEMD] </t>
  </si>
  <si>
    <t xml:space="preserve">Torrejon (Madrid) [LETO] </t>
  </si>
  <si>
    <t>Antequera</t>
  </si>
  <si>
    <t>Cartama (forestal)</t>
  </si>
  <si>
    <t>Malaga [LEMG]</t>
  </si>
  <si>
    <t>Villanueva del Trabuco</t>
  </si>
  <si>
    <t xml:space="preserve">Alcantarilla [LERI] </t>
  </si>
  <si>
    <t>Caravaca</t>
  </si>
  <si>
    <t>Jumilla</t>
  </si>
  <si>
    <t>Puerto Lumbreras</t>
  </si>
  <si>
    <t>Yecla</t>
  </si>
  <si>
    <t>Berbinzana</t>
  </si>
  <si>
    <t>Noain-Pamplona [LEPP]</t>
  </si>
  <si>
    <t>Ororbia</t>
  </si>
  <si>
    <t>Sesma</t>
  </si>
  <si>
    <t>Baños de Molgas-Chaira</t>
  </si>
  <si>
    <t>Fuentes de Nava</t>
  </si>
  <si>
    <t>Villaumbrales - Club Liberty Air</t>
  </si>
  <si>
    <t>Villoldo</t>
  </si>
  <si>
    <t>Vigo [LEVX]</t>
  </si>
  <si>
    <t>Cóbreces</t>
  </si>
  <si>
    <t>Toxos (forestal)</t>
  </si>
  <si>
    <t>Calzada de Valdunciel</t>
  </si>
  <si>
    <t>Bollullos de la Mitacion-La Juliana</t>
  </si>
  <si>
    <t xml:space="preserve">Moron (Sevilla) [LEMO] </t>
  </si>
  <si>
    <t xml:space="preserve">San Pablo (Sevilla) [LEZL] </t>
  </si>
  <si>
    <t>Corral de Ayllón</t>
  </si>
  <si>
    <t>Fuentemilanos [LEFM]</t>
  </si>
  <si>
    <t>Muñopedro-Campolara</t>
  </si>
  <si>
    <t>Santo Tomé del Puerto</t>
  </si>
  <si>
    <t>Somosierra (M) NDB y aerodromo</t>
  </si>
  <si>
    <t>Villacastin -Castellanos</t>
  </si>
  <si>
    <t>San Sebastian [LESO]</t>
  </si>
  <si>
    <t>Reus [LERS]</t>
  </si>
  <si>
    <t>Calamocha (militar abandonado)</t>
  </si>
  <si>
    <t>Valdecebro (forestal)</t>
  </si>
  <si>
    <t>Almorox</t>
  </si>
  <si>
    <t>Quero-La Mancha</t>
  </si>
  <si>
    <t>Urda</t>
  </si>
  <si>
    <t>Velada</t>
  </si>
  <si>
    <t>Sta. Cruz de la Zarza</t>
  </si>
  <si>
    <t>Benageber (forestal)</t>
  </si>
  <si>
    <t>Castelló de Rugat</t>
  </si>
  <si>
    <t>Cullera (Fumigación)</t>
  </si>
  <si>
    <t>Enguera (forestal)</t>
  </si>
  <si>
    <t>Jarafuel</t>
  </si>
  <si>
    <t>Olocau</t>
  </si>
  <si>
    <t>Requena2 (Forestal)</t>
  </si>
  <si>
    <t>Riola (Fumigacion)</t>
  </si>
  <si>
    <t>Siete Aguas (forestal)</t>
  </si>
  <si>
    <t>Valencia [LEVC]</t>
  </si>
  <si>
    <t>La Font de la Figuera</t>
  </si>
  <si>
    <t>Sot de Ferrer</t>
  </si>
  <si>
    <t>La Mudarra</t>
  </si>
  <si>
    <t>Mojados</t>
  </si>
  <si>
    <t>Valladolid [LEVD]</t>
  </si>
  <si>
    <t>Vitoria [LEVT]</t>
  </si>
  <si>
    <t>Zaragoza [LEZG]</t>
  </si>
  <si>
    <t>Navianos de Valverde (El Raso)</t>
  </si>
  <si>
    <t>30</t>
  </si>
  <si>
    <t>800x20</t>
  </si>
  <si>
    <t>900x15</t>
  </si>
  <si>
    <t>750x18</t>
  </si>
  <si>
    <t>967-250700</t>
  </si>
  <si>
    <t>690x15</t>
  </si>
  <si>
    <t>asfalto</t>
  </si>
  <si>
    <t>607-316553</t>
  </si>
  <si>
    <t>36</t>
  </si>
  <si>
    <t>25</t>
  </si>
  <si>
    <t>31</t>
  </si>
  <si>
    <t>terreno duro</t>
  </si>
  <si>
    <t xml:space="preserve">tierra </t>
  </si>
  <si>
    <t>33</t>
  </si>
  <si>
    <t>800x36</t>
  </si>
  <si>
    <t>28</t>
  </si>
  <si>
    <t>700x20</t>
  </si>
  <si>
    <t>500x30</t>
  </si>
  <si>
    <t>750X10</t>
  </si>
  <si>
    <t>400x30</t>
  </si>
  <si>
    <t>927-243431</t>
  </si>
  <si>
    <t>610-010124</t>
  </si>
  <si>
    <t>700x50</t>
  </si>
  <si>
    <t>terreno natural</t>
  </si>
  <si>
    <t>27</t>
  </si>
  <si>
    <t>750x60</t>
  </si>
  <si>
    <t>957-570881</t>
  </si>
  <si>
    <t>1200x80</t>
  </si>
  <si>
    <t>800x50</t>
  </si>
  <si>
    <t>1000x23</t>
  </si>
  <si>
    <t>tierra</t>
  </si>
  <si>
    <t>600x18</t>
  </si>
  <si>
    <t>678-562281</t>
  </si>
  <si>
    <t>1252x30</t>
  </si>
  <si>
    <t>825x25</t>
  </si>
  <si>
    <t>900x100</t>
  </si>
  <si>
    <t>400x100</t>
  </si>
  <si>
    <t>35</t>
  </si>
  <si>
    <t>972-752058</t>
  </si>
  <si>
    <t>1221x39</t>
  </si>
  <si>
    <t>958-320716</t>
  </si>
  <si>
    <t>asfalto-tierra</t>
  </si>
  <si>
    <t>250x50</t>
  </si>
  <si>
    <t>200x40</t>
  </si>
  <si>
    <t>600x12</t>
  </si>
  <si>
    <t>300x20</t>
  </si>
  <si>
    <t>1000x200</t>
  </si>
  <si>
    <t>tierra compac/hierba</t>
  </si>
  <si>
    <t>629-863194</t>
  </si>
  <si>
    <t>29</t>
  </si>
  <si>
    <t>1500x30</t>
  </si>
  <si>
    <t>hierba</t>
  </si>
  <si>
    <t>23</t>
  </si>
  <si>
    <t>700x15</t>
  </si>
  <si>
    <t>300x25</t>
  </si>
  <si>
    <t>200x46</t>
  </si>
  <si>
    <t>225x30</t>
  </si>
  <si>
    <t>670x15</t>
  </si>
  <si>
    <t>250x8</t>
  </si>
  <si>
    <t>925x16</t>
  </si>
  <si>
    <t>95-5990447</t>
  </si>
  <si>
    <t>500x20</t>
  </si>
  <si>
    <t>1830x35</t>
  </si>
  <si>
    <t>cemento</t>
  </si>
  <si>
    <t>1000x30</t>
  </si>
  <si>
    <t>1000x60</t>
  </si>
  <si>
    <t>977-771911</t>
  </si>
  <si>
    <t>arena humeda</t>
  </si>
  <si>
    <t>900x150</t>
  </si>
  <si>
    <t>925-230179</t>
  </si>
  <si>
    <t>1000x25</t>
  </si>
  <si>
    <t>asfalto 1/2</t>
  </si>
  <si>
    <t>900x24</t>
  </si>
  <si>
    <t>616-434010</t>
  </si>
  <si>
    <t>607-484484</t>
  </si>
  <si>
    <t>1000x20</t>
  </si>
  <si>
    <t>96-2830071</t>
  </si>
  <si>
    <t>200x15</t>
  </si>
  <si>
    <t>600x9</t>
  </si>
  <si>
    <t>750x22</t>
  </si>
  <si>
    <t>300x150</t>
  </si>
  <si>
    <t>400x14</t>
  </si>
  <si>
    <t>900x50</t>
  </si>
  <si>
    <t>400x11</t>
  </si>
  <si>
    <t>350x30</t>
  </si>
  <si>
    <t>1002x12</t>
  </si>
  <si>
    <t>200x20</t>
  </si>
  <si>
    <t>600x200</t>
  </si>
  <si>
    <t>W</t>
  </si>
  <si>
    <t>E</t>
  </si>
  <si>
    <t xml:space="preserve">Distancia entre origen y destino =  </t>
  </si>
  <si>
    <t>Kms</t>
  </si>
  <si>
    <t xml:space="preserve">Rumbo geográfico =  </t>
  </si>
  <si>
    <t>607-894257</t>
  </si>
  <si>
    <t>Ainzón</t>
  </si>
  <si>
    <t>Pozuelo de Aragon</t>
  </si>
  <si>
    <t>Tudela  (Club Aguasalada)</t>
  </si>
  <si>
    <t>Yecla5</t>
  </si>
  <si>
    <t>300x40</t>
  </si>
  <si>
    <t>300x5</t>
  </si>
  <si>
    <t>Estartit   (Aeroclub L'Estartit)</t>
  </si>
  <si>
    <t>Herrera del Duque 2 (forestal)</t>
  </si>
  <si>
    <t>Lladurs / Solsona (forestal)</t>
  </si>
  <si>
    <t>zahorra</t>
  </si>
  <si>
    <t>610-287838</t>
  </si>
  <si>
    <t>Caspe</t>
  </si>
  <si>
    <t>585x22</t>
  </si>
  <si>
    <t>espada3@detallsport.es</t>
  </si>
  <si>
    <t>Villamartin - (Aer: "Tomás Espada")</t>
  </si>
  <si>
    <t>609-459977</t>
  </si>
  <si>
    <t>Beas</t>
  </si>
  <si>
    <t>Valverde de Leganes</t>
  </si>
  <si>
    <t>Beas de Segura (El Cornicabral)</t>
  </si>
  <si>
    <t>Villamartin2 (privado)</t>
  </si>
  <si>
    <t>tierra/hierba</t>
  </si>
  <si>
    <t>976-180122</t>
  </si>
  <si>
    <t>Alcocer de Planes-La Montaña (ULM)(Esc)</t>
  </si>
  <si>
    <t>La Llosa (Esc)</t>
  </si>
  <si>
    <t>Benicolet-Aeroclub Balica (Esc)</t>
  </si>
  <si>
    <t>Garrucha (Esc)</t>
  </si>
  <si>
    <t>670-292185</t>
  </si>
  <si>
    <t>350x26</t>
  </si>
  <si>
    <t>Vera  (Esc)</t>
  </si>
  <si>
    <t>Cieza3  (Aerocieza)</t>
  </si>
  <si>
    <t>968-773209</t>
  </si>
  <si>
    <t>aerocieza@wanadoo.es</t>
  </si>
  <si>
    <t>650x30</t>
  </si>
  <si>
    <t>Castriz  (Aeroclub Cambre) (Esc)</t>
  </si>
  <si>
    <t>Torremocha de Jiloca-Club Ms.Universales/ Esc</t>
  </si>
  <si>
    <t>670-754352</t>
  </si>
  <si>
    <t>mypeacsl@teleline.es</t>
  </si>
  <si>
    <t>Villamarco (Esc)</t>
  </si>
  <si>
    <t>Casarrubios del Monte [LEMT](Esc)</t>
  </si>
  <si>
    <t>Camarenilla (Esc)</t>
  </si>
  <si>
    <t>Caceres-La Cervera (ULM) (Esc)</t>
  </si>
  <si>
    <t>Guillena   (Aeroguillena) (Esc)</t>
  </si>
  <si>
    <t>Medina-Sidonia- (Aerosidonia) (Esc)</t>
  </si>
  <si>
    <t>Sallent-Club Pla de Bages (Esc)</t>
  </si>
  <si>
    <t>Avinyonet-(Aeroclub del Penedes) (Esc)</t>
  </si>
  <si>
    <t>850x30</t>
  </si>
  <si>
    <t>639-069596</t>
  </si>
  <si>
    <t>Alberto Sanchez</t>
  </si>
  <si>
    <t>martmelo@teleline.es</t>
  </si>
  <si>
    <t>430x40</t>
  </si>
  <si>
    <t>hormigon</t>
  </si>
  <si>
    <t>Alcazaren   (Esc)</t>
  </si>
  <si>
    <t>330x12</t>
  </si>
  <si>
    <t>Villalambrus de Losa (Esc)</t>
  </si>
  <si>
    <t>965-950882</t>
  </si>
  <si>
    <t>Lumbier (Esc)</t>
  </si>
  <si>
    <t>93-8206234</t>
  </si>
  <si>
    <t>El Roselló</t>
  </si>
  <si>
    <t>952-507377</t>
  </si>
  <si>
    <t>609-610741</t>
  </si>
  <si>
    <t>Catral   (Zenair)</t>
  </si>
  <si>
    <t>616-954284</t>
  </si>
  <si>
    <t>avimed@arrakis.es</t>
  </si>
  <si>
    <t>El Molar-Loring   (Esc)</t>
  </si>
  <si>
    <t>Gurb</t>
  </si>
  <si>
    <t>927-538181</t>
  </si>
  <si>
    <t>Folgueroles  (Osona)</t>
  </si>
  <si>
    <t>Alarcon-"La Cabaña" (Pantano)-Emerg</t>
  </si>
  <si>
    <t>670-933852</t>
  </si>
  <si>
    <t>Requena5   (Aerodromo de Requena)</t>
  </si>
  <si>
    <t>609-627982</t>
  </si>
  <si>
    <t>800x15</t>
  </si>
  <si>
    <t>972-874927</t>
  </si>
  <si>
    <t>cacstorch.net@telefonica.net</t>
  </si>
  <si>
    <t>Hostalric-(Club Aeronautic Catalunya)</t>
  </si>
  <si>
    <t>Lugo de Llanera  (La Morgal) (Esc)</t>
  </si>
  <si>
    <t>Lillo  [LELT]</t>
  </si>
  <si>
    <t>629-229942</t>
  </si>
  <si>
    <t>info@skydivelillo.com</t>
  </si>
  <si>
    <t>LAT rad</t>
  </si>
  <si>
    <t>LON rad</t>
  </si>
  <si>
    <t>D rad</t>
  </si>
  <si>
    <t>millas</t>
  </si>
  <si>
    <t>Orientacion</t>
  </si>
  <si>
    <t>Castejon de Sos (El Raso)</t>
  </si>
  <si>
    <t>700X60</t>
  </si>
  <si>
    <t>00 351 251795390</t>
  </si>
  <si>
    <t>CERVAL  (Portugal)</t>
  </si>
  <si>
    <t>ZZ</t>
  </si>
  <si>
    <t>Alcolea de Cinca</t>
  </si>
  <si>
    <t>607-285706</t>
  </si>
  <si>
    <t>400x40</t>
  </si>
  <si>
    <t>bioalcolea@eresmas.com</t>
  </si>
  <si>
    <t>944274113 / 608573411</t>
  </si>
  <si>
    <t>albertovarj@terra.es</t>
  </si>
  <si>
    <t>619-970310</t>
  </si>
  <si>
    <t>tierra dura</t>
  </si>
  <si>
    <t>El Bonillo  (Emergencia)</t>
  </si>
  <si>
    <t>San Javier (Los Garranchos) (Esc)</t>
  </si>
  <si>
    <t>Sabadell [LELL]</t>
  </si>
  <si>
    <t>Villafria (Municipal) [LEBG]</t>
  </si>
  <si>
    <t>Castellon de la Plana-El Grao [LECN]</t>
  </si>
  <si>
    <t>Ager  (PL%)</t>
  </si>
  <si>
    <t>Vistabella del Maestrazgo (forestal)  (PL%)</t>
  </si>
  <si>
    <t>La Balanzona (PL%)</t>
  </si>
  <si>
    <t>Ampuriabrava [LEAP]</t>
  </si>
  <si>
    <t>La Cerdaña /Alp [LECD]</t>
  </si>
  <si>
    <t>San Bonet  [LESB]</t>
  </si>
  <si>
    <t>973-290829</t>
  </si>
  <si>
    <t>972-774688/630125222</t>
  </si>
  <si>
    <t>Sollana (fumigacion)</t>
  </si>
  <si>
    <t>550x10</t>
  </si>
  <si>
    <t>Almonte</t>
  </si>
  <si>
    <t>Cuatro Vientos [LECU/LEVS](Esc)</t>
  </si>
  <si>
    <t>Biar</t>
  </si>
  <si>
    <t>250x20</t>
  </si>
  <si>
    <t>Albalat de la Ribera2 (Esc)</t>
  </si>
  <si>
    <t>Albalat de la Ribera</t>
  </si>
  <si>
    <t>Barracas (forestal) Emerg.</t>
  </si>
  <si>
    <t>977-608947</t>
  </si>
  <si>
    <t>jintec@tinet.org</t>
  </si>
  <si>
    <t>964-280139</t>
  </si>
  <si>
    <t>La Calderina</t>
  </si>
  <si>
    <t>Sonseca (Villaverde)</t>
  </si>
  <si>
    <t>Cillamayor</t>
  </si>
  <si>
    <t>285x15</t>
  </si>
  <si>
    <t>969-385003</t>
  </si>
  <si>
    <t>659-285841</t>
  </si>
  <si>
    <t>450x25</t>
  </si>
  <si>
    <t>aeroemporda@readysoft.es</t>
  </si>
  <si>
    <t>972-179090/619-709026</t>
  </si>
  <si>
    <t>Campaspero</t>
  </si>
  <si>
    <t>Sant Jaume / Tortellá (Aer.Tapioles)</t>
  </si>
  <si>
    <t>325x15</t>
  </si>
  <si>
    <t>ULMLEON@terra.es</t>
  </si>
  <si>
    <t>pere@prair.com</t>
  </si>
  <si>
    <r>
      <t xml:space="preserve">Aerodromo de </t>
    </r>
    <r>
      <rPr>
        <b/>
        <sz val="9"/>
        <rFont val="Arial"/>
        <family val="2"/>
      </rPr>
      <t xml:space="preserve">origen </t>
    </r>
    <r>
      <rPr>
        <sz val="9"/>
        <rFont val="Arial"/>
        <family val="2"/>
      </rPr>
      <t xml:space="preserve">:   </t>
    </r>
  </si>
  <si>
    <r>
      <t xml:space="preserve">Aerodromo de </t>
    </r>
    <r>
      <rPr>
        <b/>
        <sz val="9"/>
        <rFont val="Arial"/>
        <family val="2"/>
      </rPr>
      <t xml:space="preserve">destino </t>
    </r>
    <r>
      <rPr>
        <sz val="9"/>
        <rFont val="Arial"/>
        <family val="2"/>
      </rPr>
      <t xml:space="preserve">:  </t>
    </r>
  </si>
  <si>
    <t>Vallmoll (Aero Club Alt Camp de Vallmoll)</t>
  </si>
  <si>
    <t>aeroniebla@terra.es</t>
  </si>
  <si>
    <t>Niebla  (Aeroniebla) (Esc.)</t>
  </si>
  <si>
    <t>Esc = Escuela de piloto de  ULM,s</t>
  </si>
  <si>
    <t>Emerg.=Emergencia</t>
  </si>
  <si>
    <t>Azuara - (Emerg.)</t>
  </si>
  <si>
    <t>Almagro-Famet - Emerg.</t>
  </si>
  <si>
    <t>Puerto Lápice- Emerg.</t>
  </si>
  <si>
    <t>Sant Jaume d'Enveja-Delta del Ebro (Emerg)</t>
  </si>
  <si>
    <t>Robledillo de Mohernando</t>
  </si>
  <si>
    <t>benja@alcazarenvuelo.com</t>
  </si>
  <si>
    <t>odaped@yahoo.es</t>
  </si>
  <si>
    <t>Sotos (Aeroclub y forestal) Municipal</t>
  </si>
  <si>
    <t>aerotecnik@terra.es</t>
  </si>
  <si>
    <t>500x15</t>
  </si>
  <si>
    <t>Palafolls (Esc)</t>
  </si>
  <si>
    <t>Enova (forestal) Emerg.</t>
  </si>
  <si>
    <t>Bellvei / El Vendrell (Esc)</t>
  </si>
  <si>
    <t>610-677787</t>
  </si>
  <si>
    <t>Guadalcanal-La Calderera (forestal)</t>
  </si>
  <si>
    <t>510x35</t>
  </si>
  <si>
    <t>Monforte de Lemos</t>
  </si>
  <si>
    <t>Rosinos de la Requejada (forestal)</t>
  </si>
  <si>
    <t>Barcia (forestal)</t>
  </si>
  <si>
    <t>Caudé (militar abandonado) (Emerg)</t>
  </si>
  <si>
    <t>Dima (Emerg.)</t>
  </si>
  <si>
    <t>400x10</t>
  </si>
  <si>
    <t>alicante</t>
  </si>
  <si>
    <t>albacete</t>
  </si>
  <si>
    <t>almeria</t>
  </si>
  <si>
    <t>avila</t>
  </si>
  <si>
    <t>barcelona</t>
  </si>
  <si>
    <t>badajoz</t>
  </si>
  <si>
    <t>vizcaya</t>
  </si>
  <si>
    <t>burgos</t>
  </si>
  <si>
    <t>cadiz</t>
  </si>
  <si>
    <t>caceres</t>
  </si>
  <si>
    <t>cordoba</t>
  </si>
  <si>
    <t>ciudad real</t>
  </si>
  <si>
    <t>castellon</t>
  </si>
  <si>
    <t>cuenca</t>
  </si>
  <si>
    <t>las palmas</t>
  </si>
  <si>
    <t>girona</t>
  </si>
  <si>
    <t>granada</t>
  </si>
  <si>
    <t>guadalajara</t>
  </si>
  <si>
    <t>huelva</t>
  </si>
  <si>
    <t>huesca</t>
  </si>
  <si>
    <t>baleares</t>
  </si>
  <si>
    <t>jaen</t>
  </si>
  <si>
    <t>lleida</t>
  </si>
  <si>
    <t>leon</t>
  </si>
  <si>
    <t>lugo</t>
  </si>
  <si>
    <t>madrid</t>
  </si>
  <si>
    <t>malaga</t>
  </si>
  <si>
    <t>murcia</t>
  </si>
  <si>
    <t>navarra</t>
  </si>
  <si>
    <t>asturias</t>
  </si>
  <si>
    <t>orense</t>
  </si>
  <si>
    <t>palencia</t>
  </si>
  <si>
    <t>pontevedra</t>
  </si>
  <si>
    <t>cantabria</t>
  </si>
  <si>
    <t>salamanca</t>
  </si>
  <si>
    <t>sevilla</t>
  </si>
  <si>
    <t>segovia</t>
  </si>
  <si>
    <t>soria</t>
  </si>
  <si>
    <t>guipuzcoa</t>
  </si>
  <si>
    <t>tarragona</t>
  </si>
  <si>
    <t>teruel</t>
  </si>
  <si>
    <t>toledo</t>
  </si>
  <si>
    <t>valencia</t>
  </si>
  <si>
    <t>valladolid</t>
  </si>
  <si>
    <t>alava</t>
  </si>
  <si>
    <t>zaragoza</t>
  </si>
  <si>
    <t>zamora</t>
  </si>
  <si>
    <t>Treviño</t>
  </si>
  <si>
    <t xml:space="preserve">Ranon (Asturias) [LEAS] </t>
  </si>
  <si>
    <t>760x20</t>
  </si>
  <si>
    <t>972-451363</t>
  </si>
  <si>
    <t>tierra/asfalto</t>
  </si>
  <si>
    <t>750x20</t>
  </si>
  <si>
    <t>626-490571</t>
  </si>
  <si>
    <t>Ordis (Esc.)</t>
  </si>
  <si>
    <t>609-707056</t>
  </si>
  <si>
    <t>661-849671</t>
  </si>
  <si>
    <t>Pals (Esc.)</t>
  </si>
  <si>
    <t>2500x30</t>
  </si>
  <si>
    <t>865x30</t>
  </si>
  <si>
    <t>2150x45</t>
  </si>
  <si>
    <t>1340x34</t>
  </si>
  <si>
    <t>974-280236</t>
  </si>
  <si>
    <t>aeródromo@jaca.com</t>
  </si>
  <si>
    <t>616-491446</t>
  </si>
  <si>
    <t>abeto@arrakis.es</t>
  </si>
  <si>
    <t>hotel 974-542240</t>
  </si>
  <si>
    <t>978-730050</t>
  </si>
  <si>
    <t>Ayuntamiento</t>
  </si>
  <si>
    <t>976-172604</t>
  </si>
  <si>
    <t>Castejon de Monegros (forestal)</t>
  </si>
  <si>
    <t>700x10</t>
  </si>
  <si>
    <t>608-067825</t>
  </si>
  <si>
    <t>Ablitas (militar) (Emerg)</t>
  </si>
  <si>
    <t>562x7</t>
  </si>
  <si>
    <t>637-815732</t>
  </si>
  <si>
    <t>985-544697</t>
  </si>
  <si>
    <t>2200x45</t>
  </si>
  <si>
    <t>985-127500</t>
  </si>
  <si>
    <t>3500x45</t>
  </si>
  <si>
    <t>945-163500</t>
  </si>
  <si>
    <t>1754x45</t>
  </si>
  <si>
    <t>943-668504</t>
  </si>
  <si>
    <t>675x30</t>
  </si>
  <si>
    <t>info@aerohispalis.com</t>
  </si>
  <si>
    <t>Mairena del Alcor (Aerohispalis II) (Esc.)</t>
  </si>
  <si>
    <t>380X25</t>
  </si>
  <si>
    <t>1200x40</t>
  </si>
  <si>
    <t>982-226752</t>
  </si>
  <si>
    <t>la coruña</t>
  </si>
  <si>
    <t>1940x45</t>
  </si>
  <si>
    <t>981-187200</t>
  </si>
  <si>
    <t xml:space="preserve">Santiago de Compostela [LEST] </t>
  </si>
  <si>
    <t>3200x45</t>
  </si>
  <si>
    <t>981-547500</t>
  </si>
  <si>
    <t>2400x45</t>
  </si>
  <si>
    <t>986-268200</t>
  </si>
  <si>
    <t>Ribadeo/Villaframil [LEVF]</t>
  </si>
  <si>
    <t>982-156002</t>
  </si>
  <si>
    <t>921120092/689444243</t>
  </si>
  <si>
    <t>1462x30</t>
  </si>
  <si>
    <t>987-877700</t>
  </si>
  <si>
    <t>Salamanca [LESA]</t>
  </si>
  <si>
    <t>2500x60</t>
  </si>
  <si>
    <t>asfalto / tierra</t>
  </si>
  <si>
    <t>923-329600</t>
  </si>
  <si>
    <t>983-415500</t>
  </si>
  <si>
    <t>630x20</t>
  </si>
  <si>
    <t>980630425 / 980633631</t>
  </si>
  <si>
    <t>Santa Maria del Páramo (Aeroclub Esparver)</t>
  </si>
  <si>
    <t>979742957 / 979725408</t>
  </si>
  <si>
    <t>CV,s más recientes incorporados</t>
  </si>
  <si>
    <t>PL%= Pistas en pendiente</t>
  </si>
  <si>
    <t xml:space="preserve"> 850x60</t>
  </si>
  <si>
    <t>Arcones (Emergencia)</t>
  </si>
  <si>
    <t>609-859660</t>
  </si>
  <si>
    <t>1339x30</t>
  </si>
  <si>
    <t>947-471000</t>
  </si>
  <si>
    <t>Mutxamel [LEMU] (Aero Mutxamel) (Esc)</t>
  </si>
  <si>
    <t>250x25</t>
  </si>
  <si>
    <t>Vinaros (Aeroclub Maestrat Vinaros)</t>
  </si>
  <si>
    <t>Gallegos (PL%) (Emerg.)</t>
  </si>
  <si>
    <t>llanura de sal</t>
  </si>
  <si>
    <t>2300x60</t>
  </si>
  <si>
    <t>968-172000</t>
  </si>
  <si>
    <t>San Javier [LELC]</t>
  </si>
  <si>
    <t>323x15</t>
  </si>
  <si>
    <t>456x15</t>
  </si>
  <si>
    <t>315x25</t>
  </si>
  <si>
    <t>Villanueva de la Cañada (Esc.)</t>
  </si>
  <si>
    <t>222x25</t>
  </si>
  <si>
    <t>918156596/616706179</t>
  </si>
  <si>
    <t>Villanueva del Pardillo (Esc.)</t>
  </si>
  <si>
    <t>aeronieve@teleline.es</t>
  </si>
  <si>
    <t>Griñon   (Emerg.)</t>
  </si>
  <si>
    <t>Pelayos de la Presa</t>
  </si>
  <si>
    <t>soaringoca@readysoft.es</t>
  </si>
  <si>
    <t>967-340444/609226621</t>
  </si>
  <si>
    <t>Almansa   (Casa Medina) (Esc.)</t>
  </si>
  <si>
    <t>Almuradiel</t>
  </si>
  <si>
    <t>ayuntamiento</t>
  </si>
  <si>
    <t>La Guardia</t>
  </si>
  <si>
    <t>Almuradiel2</t>
  </si>
  <si>
    <t>949-307402</t>
  </si>
  <si>
    <t>Hiendelaencina-Alto Rey  (forestal)</t>
  </si>
  <si>
    <t>Carlos Bravo</t>
  </si>
  <si>
    <t>Valdetorres</t>
  </si>
  <si>
    <t>Logrosan-La Copa (Emerg.)</t>
  </si>
  <si>
    <t>Belvis de Monroy</t>
  </si>
  <si>
    <t>Armilla [LEGA] (militar)</t>
  </si>
  <si>
    <t>1300x30</t>
  </si>
  <si>
    <t>958-245200</t>
  </si>
  <si>
    <t>2300xx45</t>
  </si>
  <si>
    <t>952-048484</t>
  </si>
  <si>
    <t>Cabezas Rubias</t>
  </si>
  <si>
    <t>Mahon/San Luis (Menorca) [LEMH]</t>
  </si>
  <si>
    <t>2350x45</t>
  </si>
  <si>
    <t>1380x45</t>
  </si>
  <si>
    <t>957-214100</t>
  </si>
  <si>
    <t>Granada (ULM) (Aeroveleta)</t>
  </si>
  <si>
    <t>Ecija</t>
  </si>
  <si>
    <t>Linares</t>
  </si>
  <si>
    <t>Villaviciosa de Cordoba (Forestal)</t>
  </si>
  <si>
    <t>admon@aeroclubmalaga.com</t>
  </si>
  <si>
    <t>volxerpa@volxerpa.com</t>
  </si>
  <si>
    <t>diego@aerocaceres.com</t>
  </si>
  <si>
    <t>fnjultraligeros@telefonica.net</t>
  </si>
  <si>
    <t>627-571109</t>
  </si>
  <si>
    <t>aerodromo@casarrubios.net</t>
  </si>
  <si>
    <t>Los Martinez del Puerto</t>
  </si>
  <si>
    <t>Totana   (Aeroclub Totana) (Esc)</t>
  </si>
  <si>
    <t>Alhama de Murcia (La Pinilla)</t>
  </si>
  <si>
    <t>Zalla (forestal) (baches)</t>
  </si>
  <si>
    <t>649-879500</t>
  </si>
  <si>
    <t>jordi.gras@cag.es</t>
  </si>
  <si>
    <t>Igualada/Odena (Air Igualada)(Esc) [LEIG]</t>
  </si>
  <si>
    <t>direccio@camins.com</t>
  </si>
  <si>
    <t>San Torcuato</t>
  </si>
  <si>
    <t>aerorioja@gmail.com</t>
  </si>
  <si>
    <t>639187565/665402812</t>
  </si>
  <si>
    <t>hierba / tierra</t>
  </si>
  <si>
    <t>vuelaporteruel@yahoo.es</t>
  </si>
  <si>
    <t>luisherrero@aerorequena.com</t>
  </si>
  <si>
    <t>Valdenuño-Fernandez</t>
  </si>
  <si>
    <t>mollerusa@clubaeri.net</t>
  </si>
  <si>
    <t>Monflorite  [LEHC]</t>
  </si>
  <si>
    <t>Monreal del Campo</t>
  </si>
  <si>
    <t>manolomartin@coitt.es</t>
  </si>
  <si>
    <t>tvetudela@masbytes.com</t>
  </si>
  <si>
    <t>mpastor500@yahoo.es</t>
  </si>
  <si>
    <t>606-453001</t>
  </si>
  <si>
    <t>info@aeroclubalicante.org</t>
  </si>
  <si>
    <t>Chozas de Abajo</t>
  </si>
  <si>
    <t>provincia</t>
  </si>
  <si>
    <t>la rioja</t>
  </si>
  <si>
    <t>Turre - Cortijo Grande (Emerg.)</t>
  </si>
  <si>
    <t>Zalduondo</t>
  </si>
  <si>
    <t>Astorga</t>
  </si>
  <si>
    <t>Moixent2</t>
  </si>
  <si>
    <t>julio@tecseg.com</t>
  </si>
  <si>
    <t>Berga  (AVIAL S.A.)</t>
  </si>
  <si>
    <t>Oteo</t>
  </si>
  <si>
    <t>casi</t>
  </si>
  <si>
    <t>425x20</t>
  </si>
  <si>
    <t>676328308 / 690954445</t>
  </si>
  <si>
    <t>700x90</t>
  </si>
  <si>
    <t>ulmvillanueva@yahoo.es</t>
  </si>
  <si>
    <t>Navaleno (forestal) (PL%)</t>
  </si>
  <si>
    <t>Huevar2 (Forestal) (Emerg)</t>
  </si>
  <si>
    <t>Ocaña [LEOC]</t>
  </si>
  <si>
    <t>Palma Del Rio</t>
  </si>
  <si>
    <t>Quintanar de la Orden - pista emer.</t>
  </si>
  <si>
    <t>Velez-Malaga [LEAX] Aerodr.Malaga</t>
  </si>
  <si>
    <t xml:space="preserve">Vilafranca de Bonany </t>
  </si>
  <si>
    <t>Xaraco</t>
  </si>
  <si>
    <t>Utrera</t>
  </si>
  <si>
    <t>Umbralejo (forestal-Emerg) Matorrales</t>
  </si>
  <si>
    <t>ouveo@yahoo.es</t>
  </si>
  <si>
    <t>Xinzo de Limia (Forestal)</t>
  </si>
  <si>
    <t>Fervenza (Naturmaz)</t>
  </si>
  <si>
    <t>981-852363</t>
  </si>
  <si>
    <t>info@naturmaz.com</t>
  </si>
  <si>
    <t>Algodor (Escuela Vuelamax)</t>
  </si>
  <si>
    <t xml:space="preserve">Cervera  .  </t>
  </si>
  <si>
    <t>850x25</t>
  </si>
  <si>
    <t>324x20</t>
  </si>
  <si>
    <t>Llabiá</t>
  </si>
  <si>
    <t>Almodovar del Campo</t>
  </si>
  <si>
    <t>Trebujena</t>
  </si>
  <si>
    <t>agustinmm@enfermundi.com</t>
  </si>
  <si>
    <t>652497670 / 670873448</t>
  </si>
  <si>
    <t>airmarugan@gmail.com</t>
  </si>
  <si>
    <t>Marugán - (Air Marugan-Fabr.Tango)</t>
  </si>
  <si>
    <t>isamp8@yahoo.es</t>
  </si>
  <si>
    <t>Las Torres de Aliste-Forestal</t>
  </si>
  <si>
    <t>clubcerval@gmail.com</t>
  </si>
  <si>
    <t>Alcala del Rio (ILIPA MAGNA)(Esc.)</t>
  </si>
  <si>
    <t>974315110 / 620247026</t>
  </si>
  <si>
    <t>info@adaabarbastro.com</t>
  </si>
  <si>
    <t>Sangüesa (Emerg.) (Baches)</t>
  </si>
  <si>
    <t>971242626/629415605</t>
  </si>
  <si>
    <t>darosanch@yahoo.es</t>
  </si>
  <si>
    <t>info@ultraligeros.net</t>
  </si>
  <si>
    <t>vicentegilabert@terra.es</t>
  </si>
  <si>
    <t>pborja1@gmail.com</t>
  </si>
  <si>
    <t>fjmr1938@yahoo.es</t>
  </si>
  <si>
    <t>ap873142@terra.es</t>
  </si>
  <si>
    <t>Matilla de los Caños (Esc.) (C.Aerovalladolid)</t>
  </si>
  <si>
    <t>aerovalladolid@hotmail.com</t>
  </si>
  <si>
    <t>BAJAS</t>
  </si>
  <si>
    <t>asfaltada</t>
  </si>
  <si>
    <t>aryecla@infonegocio</t>
  </si>
  <si>
    <t>615618835 / 968791134</t>
  </si>
  <si>
    <t>900x20</t>
  </si>
  <si>
    <t>Ontur (Municipal)</t>
  </si>
  <si>
    <t>La Vid de Bureba</t>
  </si>
  <si>
    <t>pacotitan2@hotmail.com</t>
  </si>
  <si>
    <t>Valdelamusa  (Emerg.)</t>
  </si>
  <si>
    <t>karmelok_2@hotmail.com</t>
  </si>
  <si>
    <t>350x15</t>
  </si>
  <si>
    <t>Valdemorillo (Emerg.)</t>
  </si>
  <si>
    <t>Cervera de Pisuerga (Forestal)</t>
  </si>
  <si>
    <t>620-209781 / 962703018</t>
  </si>
  <si>
    <t>joype@joype.eu</t>
  </si>
  <si>
    <t>Ses Salines  (S'Olivó) (Esc)</t>
  </si>
  <si>
    <t>Brunete (Esc.)</t>
  </si>
  <si>
    <t>666526106/619875463</t>
  </si>
  <si>
    <t>607501821/608024076</t>
  </si>
  <si>
    <t>Coscojuela de Sobrarbe (Forestal)</t>
  </si>
  <si>
    <t>sxtrem1@gmail.com</t>
  </si>
  <si>
    <t>679241116 / 636603297</t>
  </si>
  <si>
    <t>aloarro@aerototana.org</t>
  </si>
  <si>
    <t>Foixa</t>
  </si>
  <si>
    <t>ALTAS</t>
  </si>
  <si>
    <t>Oliana</t>
  </si>
  <si>
    <t xml:space="preserve">Valdelaguna </t>
  </si>
  <si>
    <t>friomadrid@hotmail.com</t>
  </si>
  <si>
    <t>LISTA NO OFICIAL,sirve como</t>
  </si>
  <si>
    <t>para vuelos, averías y tormentas.</t>
  </si>
  <si>
    <t xml:space="preserve"> referencias</t>
  </si>
  <si>
    <t>Valverde del Camino</t>
  </si>
  <si>
    <t>Valverde del Camino (Forestal)</t>
  </si>
  <si>
    <t>El Grove</t>
  </si>
  <si>
    <t>Isla Cristina (Fumigacion)</t>
  </si>
  <si>
    <t>Isla Cristina</t>
  </si>
  <si>
    <t>649879500 / 973294012</t>
  </si>
  <si>
    <t>El Casar de Escalona</t>
  </si>
  <si>
    <t>mail@aeropolisaerodromo.com</t>
  </si>
  <si>
    <t>ilipamagna@hotmail.es</t>
  </si>
  <si>
    <t>El Casar de Escalona (Aer. Aeropolis) Esc.</t>
  </si>
  <si>
    <t>607702445 / 607316446</t>
  </si>
  <si>
    <t>miguelcuchet@hotmail.com</t>
  </si>
  <si>
    <t>800x11</t>
  </si>
  <si>
    <t>Gasolina-Distancia,Orientacion( G-210m,20º)</t>
  </si>
  <si>
    <t>Minaya  (G-840m,280º)</t>
  </si>
  <si>
    <t>Fuente-Obejuna  (G-470m,190º)</t>
  </si>
  <si>
    <t>Merida 2 (Esc.)</t>
  </si>
  <si>
    <t>Almendralejo 2</t>
  </si>
  <si>
    <t>Merida</t>
  </si>
  <si>
    <t>Almendralejo</t>
  </si>
  <si>
    <t>Almendralejo 2  (G-210m,20º)</t>
  </si>
  <si>
    <t>450x12</t>
  </si>
  <si>
    <t>jpozo45@telefonica.net</t>
  </si>
  <si>
    <t>679503384 / 636454300</t>
  </si>
  <si>
    <t>Ruidera 2</t>
  </si>
  <si>
    <t>Logroño - Agoncillo (Aeroclub Rioja)</t>
  </si>
  <si>
    <t>Castro-Rozas [LERO]</t>
  </si>
  <si>
    <t>Ronda (Forestal ICONA)</t>
  </si>
  <si>
    <t>Villanueva de Duero</t>
  </si>
  <si>
    <t>La Calzada de Bejar</t>
  </si>
  <si>
    <t>Sesma 2</t>
  </si>
  <si>
    <t>608-286458</t>
  </si>
  <si>
    <t>jefedevuelosesma@hotmail.com</t>
  </si>
  <si>
    <t>La Iglesuela</t>
  </si>
  <si>
    <t>El Robledo</t>
  </si>
  <si>
    <t>Tinajeros (Aerclub Albacete)- Emerg.</t>
  </si>
  <si>
    <t>967-245957</t>
  </si>
  <si>
    <t>Tiurana</t>
  </si>
  <si>
    <t>luis@triconova.com</t>
  </si>
  <si>
    <t>Manresa (LEMS)</t>
  </si>
  <si>
    <t>hierba natural</t>
  </si>
  <si>
    <t>660-990792</t>
  </si>
  <si>
    <t>1380x23</t>
  </si>
  <si>
    <t>Sta. Cruz del Retamar- (Martinamatos)</t>
  </si>
  <si>
    <t>Gibraleon / Mafe (Emerg. "baches")</t>
  </si>
  <si>
    <t>Galisteo</t>
  </si>
  <si>
    <t>Villanueva de Gallego (Esc) (Tecnam)</t>
  </si>
  <si>
    <t>928-174054</t>
  </si>
  <si>
    <t>info@canaire.com</t>
  </si>
  <si>
    <t xml:space="preserve">Antigua  (Aerod."El Jarde") </t>
  </si>
  <si>
    <t>San Bartolomé de Tirajana. El Berriel (Esc)</t>
  </si>
  <si>
    <t>390X20</t>
  </si>
  <si>
    <t>800X26</t>
  </si>
  <si>
    <t>S.Bartolomé de Tirajana</t>
  </si>
  <si>
    <t>danirvega@hotmail.com</t>
  </si>
  <si>
    <t>Lorca (Los Pajaros)</t>
  </si>
  <si>
    <t>Lorca</t>
  </si>
  <si>
    <t>antonio@martinamatos.com</t>
  </si>
  <si>
    <t>Valdetorres del Jarama</t>
  </si>
  <si>
    <t>Valdetorres del Jarama (Emerg)</t>
  </si>
  <si>
    <t>Requena 4</t>
  </si>
  <si>
    <t>jgarciaca@yahoo.es</t>
  </si>
  <si>
    <t>El Casar de Talamanca (Aeromod.)</t>
  </si>
  <si>
    <t>El Casar de Talamanca</t>
  </si>
  <si>
    <t>Bañeres de Mariola</t>
  </si>
  <si>
    <t>jose@grupomiron.es</t>
  </si>
  <si>
    <t>Villena</t>
  </si>
  <si>
    <t>Yecla 3</t>
  </si>
  <si>
    <t>Jumilla-El Carche</t>
  </si>
  <si>
    <t>630x12</t>
  </si>
  <si>
    <t>Jumilla-El Carche (Forestal)</t>
  </si>
  <si>
    <t>Fuenterrobles</t>
  </si>
  <si>
    <t>300x60</t>
  </si>
  <si>
    <t>aviacionligera@mesado</t>
  </si>
  <si>
    <t>blasconavalon@hotmail.com</t>
  </si>
  <si>
    <t>Lebrija (Escuela)</t>
  </si>
  <si>
    <t>info@aerosumaer.com</t>
  </si>
  <si>
    <t>Villafranca de Cordoba</t>
  </si>
  <si>
    <t>450x20</t>
  </si>
  <si>
    <t>Villafranca de Cordoba (Esc,)</t>
  </si>
  <si>
    <t>Castellar del Vallés</t>
  </si>
  <si>
    <t>La Segarra</t>
  </si>
  <si>
    <t>Moia 1 (El Prat) (Esc.)</t>
  </si>
  <si>
    <t>Moia 2 (Les Umbertes)</t>
  </si>
  <si>
    <t>455x15</t>
  </si>
  <si>
    <t>Puente de Genave</t>
  </si>
  <si>
    <t>*beas de s*</t>
  </si>
  <si>
    <t>*genav*</t>
  </si>
  <si>
    <t>quim@clubaeri.net</t>
  </si>
  <si>
    <t>agricola@wanadoo.es</t>
  </si>
  <si>
    <t>Puente de Genave (PL%) (Gasolina)</t>
  </si>
  <si>
    <t>Chulilla</t>
  </si>
  <si>
    <t>649926261/969214253</t>
  </si>
  <si>
    <t>fernandotevar@gmail.com</t>
  </si>
  <si>
    <t>Chulilla (Club ULM Fenix)</t>
  </si>
  <si>
    <t>gyroclubpamplona@gmail.com</t>
  </si>
  <si>
    <t>La Salceda (forestal) (PL%) (Emerg)</t>
  </si>
  <si>
    <t>El Vado (forestal) (Emerg)</t>
  </si>
  <si>
    <t>Beleña</t>
  </si>
  <si>
    <t>657946385 / 975101000</t>
  </si>
  <si>
    <t>administracion@alamoaviacion.com</t>
  </si>
  <si>
    <t>Garray [LEGY] (Esc) (Alamo Aviacion)</t>
  </si>
  <si>
    <t>Villasequilla de Yepes  (Emerg.)</t>
  </si>
  <si>
    <t>Observaciones ---------------------------</t>
  </si>
  <si>
    <t>jfernandez@dimarsur.com</t>
  </si>
  <si>
    <t>F=Forestal</t>
  </si>
  <si>
    <t>Grávalos -F PL% (Emerg.)</t>
  </si>
  <si>
    <t>Grávalos</t>
  </si>
  <si>
    <t>vvinaros@yahoo.es</t>
  </si>
  <si>
    <t>info@fly-in-spain.com</t>
  </si>
  <si>
    <t>956-150000 / 699775501</t>
  </si>
  <si>
    <t>639773037/ 639772618</t>
  </si>
  <si>
    <t>vuelovillafranca@hotmail.com</t>
  </si>
  <si>
    <t>902027274 / 974377610</t>
  </si>
  <si>
    <t>987230933 / 60848404</t>
  </si>
  <si>
    <t>Herrera de Pisuerga (Aeroperfil)</t>
  </si>
  <si>
    <t>669428462 / 649428626</t>
  </si>
  <si>
    <t>636784717 / 619264570</t>
  </si>
  <si>
    <t>vol9@vol9.com</t>
  </si>
  <si>
    <t>93-7101952</t>
  </si>
  <si>
    <t>670312059 / 629081468</t>
  </si>
  <si>
    <t>949-850152 / 649030863</t>
  </si>
  <si>
    <t>96-2623214 / 687888070</t>
  </si>
  <si>
    <t>rafacivera.llosa@gmail.com</t>
  </si>
  <si>
    <t>Tablada (Sevilla) [LETA]  (Emerg)</t>
  </si>
  <si>
    <t>escuela@aeroguillena.net</t>
  </si>
  <si>
    <t>Manlleu</t>
  </si>
  <si>
    <t>Sta.Cecilia de Voltrega (Emerg.) PL%</t>
  </si>
  <si>
    <t>ubarrechena@hotmail.com</t>
  </si>
  <si>
    <t>Sta.Cecilia de Voltrega</t>
  </si>
  <si>
    <t>otium2@hotmail.com</t>
  </si>
  <si>
    <t>Cogullada (Emerg.)</t>
  </si>
  <si>
    <t>sitoesther@hotmail.com</t>
  </si>
  <si>
    <t>Carlos</t>
  </si>
  <si>
    <t>Lleida-Alfes  [LEAT]</t>
  </si>
  <si>
    <t>983609159 / 629059522</t>
  </si>
  <si>
    <t>973 03232700</t>
  </si>
  <si>
    <t>Lleida-Alguaire</t>
  </si>
  <si>
    <t>Lleida-Alguaire [LEDA]</t>
  </si>
  <si>
    <t>Villena (Emerg,)</t>
  </si>
  <si>
    <t>Salinas (Emerg.)</t>
  </si>
  <si>
    <t>647614107 / 979606383</t>
  </si>
  <si>
    <t>josemiguelroyogarcia@gmail.com</t>
  </si>
  <si>
    <t>Ecija 2</t>
  </si>
  <si>
    <t>Venturada</t>
  </si>
  <si>
    <t>Jerez ULM-La Ina</t>
  </si>
  <si>
    <t>678-507263</t>
  </si>
  <si>
    <t xml:space="preserve">Piedrabuena-Los Jarales-F </t>
  </si>
  <si>
    <t>Ruidera2-F</t>
  </si>
  <si>
    <t>toretuco@hotmail.com</t>
  </si>
  <si>
    <t>Barcena de Cudon (Aeroperfils)</t>
  </si>
  <si>
    <t>jmoceja@yahoo.es</t>
  </si>
  <si>
    <t>Los Yebenes</t>
  </si>
  <si>
    <t>Espiel</t>
  </si>
  <si>
    <t>Pueblonuevo de Miramontes</t>
  </si>
  <si>
    <t xml:space="preserve">Palma Del Rio 2 </t>
  </si>
  <si>
    <t>garcia004@hotmail.com</t>
  </si>
  <si>
    <t>Fontihoyuelo</t>
  </si>
  <si>
    <t>Villadun</t>
  </si>
  <si>
    <t>Pozorrubio</t>
  </si>
  <si>
    <t>Orgaz</t>
  </si>
  <si>
    <t>5oo</t>
  </si>
  <si>
    <t>Sotillo de la Andrada</t>
  </si>
  <si>
    <t>Petra</t>
  </si>
  <si>
    <t>900x25</t>
  </si>
  <si>
    <t>Cogullada</t>
  </si>
  <si>
    <t>616175802 / 639291995</t>
  </si>
  <si>
    <t>seo</t>
  </si>
  <si>
    <t>Seo de Urgel (LESU)</t>
  </si>
  <si>
    <t>953-486066 / 670325561</t>
  </si>
  <si>
    <t>974340163 / 974-253341</t>
  </si>
  <si>
    <t>Albelda</t>
  </si>
  <si>
    <t>info@luigarsl.com</t>
  </si>
  <si>
    <t>629836234 / 617560351</t>
  </si>
  <si>
    <t>938970838 / 667748145</t>
  </si>
  <si>
    <t>airbet@airbet.net</t>
  </si>
  <si>
    <t>aerototana@aerototana.org</t>
  </si>
  <si>
    <t>637-332244 / 606353316</t>
  </si>
  <si>
    <t>Utrera (Hotel Hacienda de Oran-solo clientes)</t>
  </si>
  <si>
    <t>540x24</t>
  </si>
  <si>
    <t>902934394 / 630829264</t>
  </si>
  <si>
    <t>hotel@haciendadeoran.com</t>
  </si>
  <si>
    <t>Utrera (Hotel H.Oran)</t>
  </si>
  <si>
    <t>670967300 / 625497277</t>
  </si>
  <si>
    <t>danielherraez@yahoo.es</t>
  </si>
  <si>
    <t>340x25</t>
  </si>
  <si>
    <t>jesusgrino@gmail.com</t>
  </si>
  <si>
    <t>Diciembre 2010 : GPS: DATUM EUROPEAN 50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</si>
</sst>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;[Red]0.000"/>
    <numFmt numFmtId="174" formatCode="#,##0_ ;[Red]\-#,##0\ "/>
    <numFmt numFmtId="175" formatCode="00"/>
    <numFmt numFmtId="176" formatCode="#,##0.000_ ;[Red]\-#,##0.000\ "/>
    <numFmt numFmtId="177" formatCode="0;[Red]0"/>
    <numFmt numFmtId="178" formatCode="0.0;[Red]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;[Red]0.00"/>
    <numFmt numFmtId="185" formatCode="0.000_ ;[Red]\-0.000\ "/>
  </numFmts>
  <fonts count="26">
    <font>
      <sz val="10"/>
      <name val="Arial"/>
      <family val="0"/>
    </font>
    <font>
      <sz val="9"/>
      <name val="Arial"/>
      <family val="2"/>
    </font>
    <font>
      <sz val="9"/>
      <color indexed="5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name val="Courier New"/>
      <family val="3"/>
    </font>
    <font>
      <u val="single"/>
      <sz val="8"/>
      <color indexed="12"/>
      <name val="Arial"/>
      <family val="0"/>
    </font>
    <font>
      <b/>
      <sz val="9"/>
      <name val="Courier New"/>
      <family val="3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Courier New"/>
      <family val="3"/>
    </font>
    <font>
      <b/>
      <sz val="8"/>
      <color indexed="10"/>
      <name val="Arial"/>
      <family val="2"/>
    </font>
    <font>
      <b/>
      <sz val="8"/>
      <color indexed="10"/>
      <name val="Courier New"/>
      <family val="3"/>
    </font>
    <font>
      <b/>
      <sz val="9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trike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8"/>
      <name val="Tahoma"/>
      <family val="0"/>
    </font>
    <font>
      <sz val="10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>
      <alignment vertical="center"/>
      <protection/>
    </xf>
    <xf numFmtId="172" fontId="6" fillId="0" borderId="0">
      <alignment horizontal="right" vertical="center" wrapText="1"/>
      <protection/>
    </xf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horizontal="center"/>
      <protection/>
    </xf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4" fontId="1" fillId="0" borderId="3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4" fontId="1" fillId="0" borderId="4" xfId="0" applyNumberFormat="1" applyFont="1" applyBorder="1" applyAlignment="1">
      <alignment horizontal="center" vertical="center"/>
    </xf>
    <xf numFmtId="17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72" fontId="8" fillId="0" borderId="0" xfId="16" applyFont="1">
      <alignment horizontal="right" vertical="center" wrapText="1"/>
      <protection/>
    </xf>
    <xf numFmtId="172" fontId="8" fillId="0" borderId="0" xfId="15" applyNumberFormat="1" applyFont="1" applyAlignment="1">
      <alignment horizontal="center" vertical="center"/>
      <protection/>
    </xf>
    <xf numFmtId="179" fontId="8" fillId="0" borderId="0" xfId="16" applyNumberFormat="1" applyFont="1" applyAlignment="1">
      <alignment horizontal="center" vertical="center" wrapText="1"/>
      <protection/>
    </xf>
    <xf numFmtId="172" fontId="8" fillId="0" borderId="0" xfId="16" applyNumberFormat="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0" xfId="16" applyFont="1">
      <alignment horizontal="right" vertical="center" wrapText="1"/>
      <protection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 quotePrefix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7" fillId="0" borderId="0" xfId="17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17" applyFont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" fontId="1" fillId="0" borderId="0" xfId="0" applyNumberFormat="1" applyFont="1" applyBorder="1" applyAlignment="1">
      <alignment horizontal="center" vertical="center"/>
    </xf>
    <xf numFmtId="175" fontId="1" fillId="0" borderId="0" xfId="0" applyNumberFormat="1" applyFont="1" applyAlignment="1">
      <alignment horizontal="center" vertical="center"/>
    </xf>
    <xf numFmtId="175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7" fillId="0" borderId="0" xfId="17" applyAlignment="1">
      <alignment horizontal="center"/>
    </xf>
    <xf numFmtId="172" fontId="12" fillId="0" borderId="0" xfId="16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/>
    </xf>
    <xf numFmtId="172" fontId="13" fillId="0" borderId="0" xfId="16" applyFont="1">
      <alignment horizontal="right" vertical="center" wrapText="1"/>
      <protection/>
    </xf>
    <xf numFmtId="17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72" fontId="14" fillId="0" borderId="0" xfId="24" applyNumberFormat="1" applyFont="1" applyAlignment="1">
      <alignment horizontal="center"/>
      <protection/>
    </xf>
    <xf numFmtId="0" fontId="14" fillId="0" borderId="0" xfId="0" applyFont="1" applyAlignment="1">
      <alignment horizontal="center"/>
    </xf>
    <xf numFmtId="172" fontId="13" fillId="0" borderId="0" xfId="24" applyNumberFormat="1" applyFont="1" applyAlignment="1">
      <alignment horizontal="center"/>
      <protection/>
    </xf>
    <xf numFmtId="179" fontId="14" fillId="0" borderId="0" xfId="0" applyNumberFormat="1" applyFont="1" applyAlignment="1">
      <alignment/>
    </xf>
    <xf numFmtId="172" fontId="13" fillId="0" borderId="0" xfId="15" applyNumberFormat="1" applyFont="1" applyAlignment="1">
      <alignment horizontal="center" vertical="center"/>
      <protection/>
    </xf>
    <xf numFmtId="172" fontId="13" fillId="0" borderId="0" xfId="16" applyNumberFormat="1" applyFont="1" applyAlignment="1">
      <alignment horizontal="center" vertical="center" wrapText="1"/>
      <protection/>
    </xf>
    <xf numFmtId="172" fontId="15" fillId="0" borderId="0" xfId="16" applyFont="1">
      <alignment horizontal="right" vertical="center" wrapText="1"/>
      <protection/>
    </xf>
    <xf numFmtId="172" fontId="12" fillId="0" borderId="0" xfId="0" applyNumberFormat="1" applyFont="1" applyAlignment="1">
      <alignment/>
    </xf>
    <xf numFmtId="0" fontId="7" fillId="0" borderId="0" xfId="17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Fill="1" applyBorder="1" applyAlignment="1" quotePrefix="1">
      <alignment horizontal="center" vertical="center"/>
    </xf>
    <xf numFmtId="172" fontId="1" fillId="0" borderId="0" xfId="0" applyNumberFormat="1" applyFont="1" applyAlignment="1">
      <alignment horizontal="center"/>
    </xf>
    <xf numFmtId="0" fontId="7" fillId="0" borderId="0" xfId="17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" fontId="4" fillId="0" borderId="12" xfId="0" applyNumberFormat="1" applyFont="1" applyBorder="1" applyAlignment="1">
      <alignment horizontal="left"/>
    </xf>
    <xf numFmtId="175" fontId="17" fillId="0" borderId="1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17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5" fontId="2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right" vertical="center" shrinkToFit="1"/>
    </xf>
    <xf numFmtId="0" fontId="18" fillId="3" borderId="0" xfId="0" applyFont="1" applyFill="1" applyAlignment="1">
      <alignment horizontal="left" vertical="center"/>
    </xf>
    <xf numFmtId="1" fontId="18" fillId="3" borderId="0" xfId="0" applyNumberFormat="1" applyFont="1" applyFill="1" applyAlignment="1">
      <alignment horizontal="left" vertical="center"/>
    </xf>
    <xf numFmtId="172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77" fontId="18" fillId="3" borderId="0" xfId="0" applyNumberFormat="1" applyFont="1" applyFill="1" applyAlignment="1">
      <alignment horizontal="center" vertical="center"/>
    </xf>
    <xf numFmtId="173" fontId="18" fillId="3" borderId="0" xfId="0" applyNumberFormat="1" applyFont="1" applyFill="1" applyAlignment="1">
      <alignment horizontal="center" vertical="center"/>
    </xf>
    <xf numFmtId="0" fontId="18" fillId="0" borderId="0" xfId="17" applyFont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73" fontId="1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shrinkToFit="1"/>
    </xf>
    <xf numFmtId="3" fontId="4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1">
    <cellStyle name="Normal" xfId="0"/>
    <cellStyle name="FRAC1" xfId="15"/>
    <cellStyle name="FRAC3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Percent" xfId="23"/>
    <cellStyle name="TITULITO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@camins.com" TargetMode="External" /><Relationship Id="rId2" Type="http://schemas.openxmlformats.org/officeDocument/2006/relationships/hyperlink" Target="mailto:info@ultraligeros.net" TargetMode="External" /><Relationship Id="rId3" Type="http://schemas.openxmlformats.org/officeDocument/2006/relationships/hyperlink" Target="mailto:escuela@aeroguillena.net" TargetMode="External" /><Relationship Id="rId4" Type="http://schemas.openxmlformats.org/officeDocument/2006/relationships/hyperlink" Target="mailto:vuelaporteruel@yahoo.es" TargetMode="External" /><Relationship Id="rId5" Type="http://schemas.openxmlformats.org/officeDocument/2006/relationships/hyperlink" Target="mailto:espada3@detallsport.es" TargetMode="External" /><Relationship Id="rId6" Type="http://schemas.openxmlformats.org/officeDocument/2006/relationships/hyperlink" Target="mailto:antonio@martinamatos.com" TargetMode="External" /><Relationship Id="rId7" Type="http://schemas.openxmlformats.org/officeDocument/2006/relationships/hyperlink" Target="mailto:darosanch@yahoo.es" TargetMode="External" /><Relationship Id="rId8" Type="http://schemas.openxmlformats.org/officeDocument/2006/relationships/hyperlink" Target="mailto:aerocieza@wanadoo.es" TargetMode="External" /><Relationship Id="rId9" Type="http://schemas.openxmlformats.org/officeDocument/2006/relationships/hyperlink" Target="mailto:gestavi@jet.es" TargetMode="External" /><Relationship Id="rId10" Type="http://schemas.openxmlformats.org/officeDocument/2006/relationships/hyperlink" Target="mailto:gyroclubpamplona@gmail.com" TargetMode="External" /><Relationship Id="rId11" Type="http://schemas.openxmlformats.org/officeDocument/2006/relationships/hyperlink" Target="mailto:mypeacsl@teleline.es" TargetMode="External" /><Relationship Id="rId12" Type="http://schemas.openxmlformats.org/officeDocument/2006/relationships/hyperlink" Target="mailto:mpastor500@yahoo.es" TargetMode="External" /><Relationship Id="rId13" Type="http://schemas.openxmlformats.org/officeDocument/2006/relationships/hyperlink" Target="mailto:martmelo@teleline.es" TargetMode="External" /><Relationship Id="rId14" Type="http://schemas.openxmlformats.org/officeDocument/2006/relationships/hyperlink" Target="mailto:fjmr1938@yahoo.es" TargetMode="External" /><Relationship Id="rId15" Type="http://schemas.openxmlformats.org/officeDocument/2006/relationships/hyperlink" Target="mailto:fnjultraligeros@telefonica.net" TargetMode="External" /><Relationship Id="rId16" Type="http://schemas.openxmlformats.org/officeDocument/2006/relationships/hyperlink" Target="mailto:diego@aerocaceres.com" TargetMode="External" /><Relationship Id="rId17" Type="http://schemas.openxmlformats.org/officeDocument/2006/relationships/hyperlink" Target="mailto:volxerpa@volxerpa.com" TargetMode="External" /><Relationship Id="rId18" Type="http://schemas.openxmlformats.org/officeDocument/2006/relationships/hyperlink" Target="mailto:aerotecnik@terra.es" TargetMode="External" /><Relationship Id="rId19" Type="http://schemas.openxmlformats.org/officeDocument/2006/relationships/hyperlink" Target="mailto:vicentegilabert@terra.es" TargetMode="External" /><Relationship Id="rId20" Type="http://schemas.openxmlformats.org/officeDocument/2006/relationships/hyperlink" Target="mailto:avimed@arrakis.es" TargetMode="External" /><Relationship Id="rId21" Type="http://schemas.openxmlformats.org/officeDocument/2006/relationships/hyperlink" Target="mailto:pborja1@gmail.com" TargetMode="External" /><Relationship Id="rId22" Type="http://schemas.openxmlformats.org/officeDocument/2006/relationships/hyperlink" Target="mailto:cacstorch.net@telefonica.net" TargetMode="External" /><Relationship Id="rId23" Type="http://schemas.openxmlformats.org/officeDocument/2006/relationships/hyperlink" Target="mailto:info@skydivelillo.com" TargetMode="External" /><Relationship Id="rId24" Type="http://schemas.openxmlformats.org/officeDocument/2006/relationships/hyperlink" Target="mailto:luisherrero@aerorequena.com" TargetMode="External" /><Relationship Id="rId25" Type="http://schemas.openxmlformats.org/officeDocument/2006/relationships/hyperlink" Target="mailto:vol9@vol9.com" TargetMode="External" /><Relationship Id="rId26" Type="http://schemas.openxmlformats.org/officeDocument/2006/relationships/hyperlink" Target="mailto:rafacivera.llosa@gmail.com" TargetMode="External" /><Relationship Id="rId27" Type="http://schemas.openxmlformats.org/officeDocument/2006/relationships/hyperlink" Target="mailto:bioalcolea@eresmas.com" TargetMode="External" /><Relationship Id="rId28" Type="http://schemas.openxmlformats.org/officeDocument/2006/relationships/hyperlink" Target="mailto:albertovarj@terra.es" TargetMode="External" /><Relationship Id="rId29" Type="http://schemas.openxmlformats.org/officeDocument/2006/relationships/hyperlink" Target="mailto:info@adaabarbastro.com" TargetMode="External" /><Relationship Id="rId30" Type="http://schemas.openxmlformats.org/officeDocument/2006/relationships/hyperlink" Target="mailto:jintec@tinet.org" TargetMode="External" /><Relationship Id="rId31" Type="http://schemas.openxmlformats.org/officeDocument/2006/relationships/hyperlink" Target="mailto:luis@triconova.com" TargetMode="External" /><Relationship Id="rId32" Type="http://schemas.openxmlformats.org/officeDocument/2006/relationships/hyperlink" Target="mailto:aeroemporda@readysoft.es" TargetMode="External" /><Relationship Id="rId33" Type="http://schemas.openxmlformats.org/officeDocument/2006/relationships/hyperlink" Target="mailto:vvinaros@yahoo.es" TargetMode="External" /><Relationship Id="rId34" Type="http://schemas.openxmlformats.org/officeDocument/2006/relationships/hyperlink" Target="mailto:info@aerosumaer.com" TargetMode="External" /><Relationship Id="rId35" Type="http://schemas.openxmlformats.org/officeDocument/2006/relationships/hyperlink" Target="mailto:aerodromo@casarrubios.net" TargetMode="External" /><Relationship Id="rId36" Type="http://schemas.openxmlformats.org/officeDocument/2006/relationships/hyperlink" Target="mailto:ULMLEON@terra.es" TargetMode="External" /><Relationship Id="rId37" Type="http://schemas.openxmlformats.org/officeDocument/2006/relationships/hyperlink" Target="mailto:pere@prair.com" TargetMode="External" /><Relationship Id="rId38" Type="http://schemas.openxmlformats.org/officeDocument/2006/relationships/hyperlink" Target="mailto:karmelok_2@hotmail.com" TargetMode="External" /><Relationship Id="rId39" Type="http://schemas.openxmlformats.org/officeDocument/2006/relationships/hyperlink" Target="mailto:benja@alcazarenvuelo.com" TargetMode="External" /><Relationship Id="rId40" Type="http://schemas.openxmlformats.org/officeDocument/2006/relationships/hyperlink" Target="mailto:info@aeroclubalicante.org" TargetMode="External" /><Relationship Id="rId41" Type="http://schemas.openxmlformats.org/officeDocument/2006/relationships/hyperlink" Target="mailto:odaped@yahoo.es" TargetMode="External" /><Relationship Id="rId42" Type="http://schemas.openxmlformats.org/officeDocument/2006/relationships/hyperlink" Target="mailto:aeroniebla@terra.es" TargetMode="External" /><Relationship Id="rId43" Type="http://schemas.openxmlformats.org/officeDocument/2006/relationships/hyperlink" Target="mailto:karmelok_2@hotmail.com" TargetMode="External" /><Relationship Id="rId44" Type="http://schemas.openxmlformats.org/officeDocument/2006/relationships/hyperlink" Target="mailto:quim@clubaeri.net" TargetMode="External" /><Relationship Id="rId45" Type="http://schemas.openxmlformats.org/officeDocument/2006/relationships/hyperlink" Target="mailto:ouveo@yahoo.es" TargetMode="External" /><Relationship Id="rId46" Type="http://schemas.openxmlformats.org/officeDocument/2006/relationships/hyperlink" Target="mailto:jmoceja@yahoo.es" TargetMode="External" /><Relationship Id="rId47" Type="http://schemas.openxmlformats.org/officeDocument/2006/relationships/hyperlink" Target="mailto:aer&#243;dromo@jaca.com" TargetMode="External" /><Relationship Id="rId48" Type="http://schemas.openxmlformats.org/officeDocument/2006/relationships/hyperlink" Target="mailto:abeto@arrakis.es" TargetMode="External" /><Relationship Id="rId49" Type="http://schemas.openxmlformats.org/officeDocument/2006/relationships/hyperlink" Target="mailto:info@aerohispalis.com" TargetMode="External" /><Relationship Id="rId50" Type="http://schemas.openxmlformats.org/officeDocument/2006/relationships/hyperlink" Target="mailto:aeronieve@teleline.es" TargetMode="External" /><Relationship Id="rId51" Type="http://schemas.openxmlformats.org/officeDocument/2006/relationships/hyperlink" Target="mailto:soaringoca@readysoft.es" TargetMode="External" /><Relationship Id="rId52" Type="http://schemas.openxmlformats.org/officeDocument/2006/relationships/hyperlink" Target="mailto:admon@aeroclubmalaga.com" TargetMode="External" /><Relationship Id="rId53" Type="http://schemas.openxmlformats.org/officeDocument/2006/relationships/hyperlink" Target="mailto:danielherraez@yahoo.es" TargetMode="External" /><Relationship Id="rId54" Type="http://schemas.openxmlformats.org/officeDocument/2006/relationships/hyperlink" Target="mailto:clubcerval@gmail.com" TargetMode="External" /><Relationship Id="rId55" Type="http://schemas.openxmlformats.org/officeDocument/2006/relationships/hyperlink" Target="mailto:jordi.gras@cag.es" TargetMode="External" /><Relationship Id="rId56" Type="http://schemas.openxmlformats.org/officeDocument/2006/relationships/hyperlink" Target="mailto:aerorioja@gmail.com" TargetMode="External" /><Relationship Id="rId57" Type="http://schemas.openxmlformats.org/officeDocument/2006/relationships/hyperlink" Target="mailto:mollerusa@clubaeri.net" TargetMode="External" /><Relationship Id="rId58" Type="http://schemas.openxmlformats.org/officeDocument/2006/relationships/hyperlink" Target="mailto:manolomartin@coitt.es" TargetMode="External" /><Relationship Id="rId59" Type="http://schemas.openxmlformats.org/officeDocument/2006/relationships/hyperlink" Target="mailto:tvetudela@masbytes.com" TargetMode="External" /><Relationship Id="rId60" Type="http://schemas.openxmlformats.org/officeDocument/2006/relationships/hyperlink" Target="mailto:joype@joype.eu" TargetMode="External" /><Relationship Id="rId61" Type="http://schemas.openxmlformats.org/officeDocument/2006/relationships/hyperlink" Target="mailto:julio@tecseg.com" TargetMode="External" /><Relationship Id="rId62" Type="http://schemas.openxmlformats.org/officeDocument/2006/relationships/hyperlink" Target="mailto:ap873142@terra.es" TargetMode="External" /><Relationship Id="rId63" Type="http://schemas.openxmlformats.org/officeDocument/2006/relationships/hyperlink" Target="mailto:ulmvillanueva@yahoo.es" TargetMode="External" /><Relationship Id="rId64" Type="http://schemas.openxmlformats.org/officeDocument/2006/relationships/hyperlink" Target="mailto:info@naturmaz.com" TargetMode="External" /><Relationship Id="rId65" Type="http://schemas.openxmlformats.org/officeDocument/2006/relationships/hyperlink" Target="mailto:jordi.gras@cag.es" TargetMode="External" /><Relationship Id="rId66" Type="http://schemas.openxmlformats.org/officeDocument/2006/relationships/hyperlink" Target="mailto:agustinmm@enfermundi.com" TargetMode="External" /><Relationship Id="rId67" Type="http://schemas.openxmlformats.org/officeDocument/2006/relationships/hyperlink" Target="mailto:airmarugan@gmail.com" TargetMode="External" /><Relationship Id="rId68" Type="http://schemas.openxmlformats.org/officeDocument/2006/relationships/hyperlink" Target="mailto:isamp8@yahoo.es" TargetMode="External" /><Relationship Id="rId69" Type="http://schemas.openxmlformats.org/officeDocument/2006/relationships/hyperlink" Target="mailto:ilipamagna@hotmail.es" TargetMode="External" /><Relationship Id="rId70" Type="http://schemas.openxmlformats.org/officeDocument/2006/relationships/hyperlink" Target="mailto:aerovalladolid@hotmail.com" TargetMode="External" /><Relationship Id="rId71" Type="http://schemas.openxmlformats.org/officeDocument/2006/relationships/hyperlink" Target="mailto:aryecla@infonegocio" TargetMode="External" /><Relationship Id="rId72" Type="http://schemas.openxmlformats.org/officeDocument/2006/relationships/hyperlink" Target="mailto:pacotitan2@hotmail.com" TargetMode="External" /><Relationship Id="rId73" Type="http://schemas.openxmlformats.org/officeDocument/2006/relationships/hyperlink" Target="mailto:info@luigarsl.com" TargetMode="External" /><Relationship Id="rId74" Type="http://schemas.openxmlformats.org/officeDocument/2006/relationships/hyperlink" Target="mailto:miguelcuchet@hotmail.com" TargetMode="External" /><Relationship Id="rId75" Type="http://schemas.openxmlformats.org/officeDocument/2006/relationships/hyperlink" Target="mailto:airbet@airbet.net" TargetMode="External" /><Relationship Id="rId76" Type="http://schemas.openxmlformats.org/officeDocument/2006/relationships/hyperlink" Target="mailto:sxtrem1@gmail.com" TargetMode="External" /><Relationship Id="rId77" Type="http://schemas.openxmlformats.org/officeDocument/2006/relationships/hyperlink" Target="mailto:sitoesther@hotmail.com" TargetMode="External" /><Relationship Id="rId78" Type="http://schemas.openxmlformats.org/officeDocument/2006/relationships/hyperlink" Target="mailto:aerototana@aerototana.org" TargetMode="External" /><Relationship Id="rId79" Type="http://schemas.openxmlformats.org/officeDocument/2006/relationships/hyperlink" Target="mailto:friomadrid@hotmail.com" TargetMode="External" /><Relationship Id="rId80" Type="http://schemas.openxmlformats.org/officeDocument/2006/relationships/hyperlink" Target="mailto:mail@aeropolisaerodromo.com" TargetMode="External" /><Relationship Id="rId81" Type="http://schemas.openxmlformats.org/officeDocument/2006/relationships/hyperlink" Target="mailto:administracion@alamoaviacion.com" TargetMode="External" /><Relationship Id="rId82" Type="http://schemas.openxmlformats.org/officeDocument/2006/relationships/hyperlink" Target="mailto:jpozo45@telefonica.net" TargetMode="External" /><Relationship Id="rId83" Type="http://schemas.openxmlformats.org/officeDocument/2006/relationships/hyperlink" Target="mailto:jefedevuelosesma@hotmail.com" TargetMode="External" /><Relationship Id="rId84" Type="http://schemas.openxmlformats.org/officeDocument/2006/relationships/hyperlink" Target="mailto:josemiguelroyogarcia@gmail.com" TargetMode="External" /><Relationship Id="rId85" Type="http://schemas.openxmlformats.org/officeDocument/2006/relationships/hyperlink" Target="mailto:info@canaire.com" TargetMode="External" /><Relationship Id="rId86" Type="http://schemas.openxmlformats.org/officeDocument/2006/relationships/hyperlink" Target="mailto:danirvega@hotmail.com" TargetMode="External" /><Relationship Id="rId87" Type="http://schemas.openxmlformats.org/officeDocument/2006/relationships/hyperlink" Target="mailto:aloarro@aerototana.org" TargetMode="External" /><Relationship Id="rId88" Type="http://schemas.openxmlformats.org/officeDocument/2006/relationships/hyperlink" Target="mailto:jgarciaca@yahoo.es" TargetMode="External" /><Relationship Id="rId89" Type="http://schemas.openxmlformats.org/officeDocument/2006/relationships/hyperlink" Target="mailto:jose@grupomiron.es" TargetMode="External" /><Relationship Id="rId90" Type="http://schemas.openxmlformats.org/officeDocument/2006/relationships/hyperlink" Target="mailto:aviacionligera@mesado" TargetMode="External" /><Relationship Id="rId91" Type="http://schemas.openxmlformats.org/officeDocument/2006/relationships/hyperlink" Target="mailto:blasconavalon@hotmail.com" TargetMode="External" /><Relationship Id="rId92" Type="http://schemas.openxmlformats.org/officeDocument/2006/relationships/hyperlink" Target="mailto:vuelovillafranca@hotmail.com" TargetMode="External" /><Relationship Id="rId93" Type="http://schemas.openxmlformats.org/officeDocument/2006/relationships/hyperlink" Target="mailto:agricola@wanadoo.es" TargetMode="External" /><Relationship Id="rId94" Type="http://schemas.openxmlformats.org/officeDocument/2006/relationships/hyperlink" Target="mailto:fernandotevar@gmail.com" TargetMode="External" /><Relationship Id="rId95" Type="http://schemas.openxmlformats.org/officeDocument/2006/relationships/hyperlink" Target="mailto:jfernandez@dimarsur.com" TargetMode="External" /><Relationship Id="rId96" Type="http://schemas.openxmlformats.org/officeDocument/2006/relationships/hyperlink" Target="mailto:info@fly-in-spain.com" TargetMode="External" /><Relationship Id="rId97" Type="http://schemas.openxmlformats.org/officeDocument/2006/relationships/hyperlink" Target="mailto:ubarrechena@hotmail.com" TargetMode="External" /><Relationship Id="rId98" Type="http://schemas.openxmlformats.org/officeDocument/2006/relationships/hyperlink" Target="mailto:otium2@hotmail.com" TargetMode="External" /><Relationship Id="rId99" Type="http://schemas.openxmlformats.org/officeDocument/2006/relationships/hyperlink" Target="mailto:toretuco@hotmail.com" TargetMode="External" /><Relationship Id="rId100" Type="http://schemas.openxmlformats.org/officeDocument/2006/relationships/hyperlink" Target="mailto:garcia004@hotmail.com" TargetMode="External" /><Relationship Id="rId101" Type="http://schemas.openxmlformats.org/officeDocument/2006/relationships/hyperlink" Target="mailto:hotel@haciendadeoran.com" TargetMode="External" /><Relationship Id="rId102" Type="http://schemas.openxmlformats.org/officeDocument/2006/relationships/hyperlink" Target="mailto:jesusgrino@gmail.com" TargetMode="External" /><Relationship Id="rId103" Type="http://schemas.openxmlformats.org/officeDocument/2006/relationships/comments" Target="../comments1.xml" /><Relationship Id="rId104" Type="http://schemas.openxmlformats.org/officeDocument/2006/relationships/vmlDrawing" Target="../drawings/vmlDrawing1.vm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4"/>
  <sheetViews>
    <sheetView tabSelected="1" workbookViewId="0" topLeftCell="A1">
      <pane ySplit="2" topLeftCell="BM380" activePane="bottomLeft" state="frozen"/>
      <selection pane="topLeft" activeCell="A1" sqref="A1"/>
      <selection pane="bottomLeft" activeCell="L404" sqref="L404"/>
    </sheetView>
  </sheetViews>
  <sheetFormatPr defaultColWidth="11.421875" defaultRowHeight="12" customHeight="1"/>
  <cols>
    <col min="1" max="1" width="3.7109375" style="31" customWidth="1"/>
    <col min="2" max="2" width="36.421875" style="2" customWidth="1"/>
    <col min="3" max="3" width="11.7109375" style="31" customWidth="1"/>
    <col min="4" max="4" width="7.140625" style="3" customWidth="1"/>
    <col min="5" max="5" width="6.7109375" style="4" customWidth="1"/>
    <col min="6" max="6" width="3.140625" style="1" customWidth="1"/>
    <col min="7" max="7" width="3.57421875" style="5" bestFit="1" customWidth="1"/>
    <col min="8" max="8" width="6.8515625" style="6" customWidth="1"/>
    <col min="9" max="9" width="3.421875" style="1" customWidth="1"/>
    <col min="10" max="10" width="8.57421875" style="1" customWidth="1"/>
    <col min="11" max="11" width="6.421875" style="1" customWidth="1"/>
    <col min="12" max="12" width="5.7109375" style="31" customWidth="1"/>
    <col min="13" max="13" width="5.00390625" style="1" bestFit="1" customWidth="1"/>
    <col min="14" max="14" width="4.28125" style="1" customWidth="1"/>
    <col min="15" max="15" width="7.7109375" style="1" customWidth="1"/>
    <col min="16" max="16" width="15.7109375" style="1" customWidth="1"/>
    <col min="17" max="17" width="7.8515625" style="1" customWidth="1"/>
    <col min="18" max="18" width="1.7109375" style="31" customWidth="1"/>
    <col min="19" max="19" width="21.00390625" style="38" bestFit="1" customWidth="1"/>
    <col min="20" max="20" width="26.57421875" style="31" bestFit="1" customWidth="1"/>
    <col min="21" max="21" width="0" style="31" hidden="1" customWidth="1"/>
    <col min="22" max="22" width="10.57421875" style="31" hidden="1" customWidth="1"/>
    <col min="23" max="23" width="10.28125" style="31" hidden="1" customWidth="1"/>
    <col min="24" max="24" width="10.421875" style="31" hidden="1" customWidth="1"/>
    <col min="25" max="25" width="9.8515625" style="31" hidden="1" customWidth="1"/>
    <col min="26" max="26" width="10.00390625" style="31" hidden="1" customWidth="1"/>
    <col min="27" max="27" width="0" style="31" hidden="1" customWidth="1"/>
    <col min="28" max="28" width="10.57421875" style="31" hidden="1" customWidth="1"/>
    <col min="29" max="29" width="13.140625" style="31" hidden="1" customWidth="1"/>
    <col min="30" max="30" width="0" style="31" hidden="1" customWidth="1"/>
    <col min="31" max="31" width="16.7109375" style="31" customWidth="1"/>
    <col min="32" max="32" width="21.7109375" style="31" customWidth="1"/>
    <col min="33" max="16384" width="11.421875" style="31" customWidth="1"/>
  </cols>
  <sheetData>
    <row r="1" spans="2:17" ht="12" customHeight="1">
      <c r="B1" s="139" t="s">
        <v>726</v>
      </c>
      <c r="C1" s="140" t="s">
        <v>728</v>
      </c>
      <c r="D1" s="141" t="s">
        <v>727</v>
      </c>
      <c r="E1" s="142"/>
      <c r="F1" s="143"/>
      <c r="G1" s="144"/>
      <c r="H1" s="145"/>
      <c r="I1" s="143"/>
      <c r="J1" s="107" t="s">
        <v>45</v>
      </c>
      <c r="K1" s="108" t="s">
        <v>46</v>
      </c>
      <c r="L1" s="38" t="s">
        <v>0</v>
      </c>
      <c r="M1" s="38" t="s">
        <v>1</v>
      </c>
      <c r="N1" s="38"/>
      <c r="O1" s="38" t="s">
        <v>2</v>
      </c>
      <c r="P1" s="38" t="s">
        <v>3</v>
      </c>
      <c r="Q1" s="38" t="s">
        <v>4</v>
      </c>
    </row>
    <row r="2" spans="1:20" ht="12" customHeight="1">
      <c r="A2" s="1"/>
      <c r="B2" s="2" t="s">
        <v>5</v>
      </c>
      <c r="C2" s="38" t="s">
        <v>642</v>
      </c>
      <c r="D2" s="103" t="s">
        <v>42</v>
      </c>
      <c r="E2" s="104" t="s">
        <v>43</v>
      </c>
      <c r="F2" s="38" t="s">
        <v>40</v>
      </c>
      <c r="G2" s="105" t="s">
        <v>44</v>
      </c>
      <c r="H2" s="106" t="s">
        <v>43</v>
      </c>
      <c r="I2" s="38" t="s">
        <v>41</v>
      </c>
      <c r="J2" s="38" t="s">
        <v>6</v>
      </c>
      <c r="K2" s="38" t="s">
        <v>7</v>
      </c>
      <c r="L2" s="38"/>
      <c r="M2" s="38" t="s">
        <v>8</v>
      </c>
      <c r="N2" s="38"/>
      <c r="O2" s="38" t="s">
        <v>9</v>
      </c>
      <c r="P2" s="38" t="s">
        <v>10</v>
      </c>
      <c r="Q2" s="38" t="s">
        <v>11</v>
      </c>
      <c r="S2" s="38" t="s">
        <v>12</v>
      </c>
      <c r="T2" s="38" t="s">
        <v>13</v>
      </c>
    </row>
    <row r="3" spans="17:31" ht="12" customHeight="1">
      <c r="Q3" s="38" t="s">
        <v>14</v>
      </c>
      <c r="U3" s="38" t="s">
        <v>15</v>
      </c>
      <c r="V3" s="38" t="s">
        <v>16</v>
      </c>
      <c r="W3" s="38" t="s">
        <v>17</v>
      </c>
      <c r="X3" s="36" t="s">
        <v>18</v>
      </c>
      <c r="Y3" s="36" t="s">
        <v>19</v>
      </c>
      <c r="Z3" s="36" t="s">
        <v>20</v>
      </c>
      <c r="AA3" s="36" t="s">
        <v>21</v>
      </c>
      <c r="AB3" s="36" t="s">
        <v>22</v>
      </c>
      <c r="AC3" s="36" t="s">
        <v>23</v>
      </c>
      <c r="AD3" s="36" t="s">
        <v>24</v>
      </c>
      <c r="AE3" s="36"/>
    </row>
    <row r="4" spans="1:31" ht="12" customHeight="1">
      <c r="A4" s="40">
        <v>1</v>
      </c>
      <c r="B4" s="41" t="s">
        <v>187</v>
      </c>
      <c r="C4" s="9" t="s">
        <v>493</v>
      </c>
      <c r="D4" s="3">
        <v>42</v>
      </c>
      <c r="E4" s="4">
        <v>52.967</v>
      </c>
      <c r="F4" s="1" t="s">
        <v>39</v>
      </c>
      <c r="G4" s="5">
        <v>2</v>
      </c>
      <c r="H4" s="6">
        <v>43.595</v>
      </c>
      <c r="I4" s="1" t="s">
        <v>278</v>
      </c>
      <c r="J4" s="7">
        <f>+K4*3.281</f>
        <v>1683.153</v>
      </c>
      <c r="K4" s="7">
        <v>513</v>
      </c>
      <c r="L4" s="42" t="s">
        <v>25</v>
      </c>
      <c r="M4" s="8">
        <v>4</v>
      </c>
      <c r="N4" s="8">
        <f>IF(M4&gt;17.9,M4-18,M4+18)</f>
        <v>22</v>
      </c>
      <c r="O4" s="9" t="s">
        <v>528</v>
      </c>
      <c r="P4" s="43" t="s">
        <v>334</v>
      </c>
      <c r="Q4" s="10"/>
      <c r="R4" s="44" t="s">
        <v>28</v>
      </c>
      <c r="S4" s="38" t="s">
        <v>529</v>
      </c>
      <c r="U4" s="38">
        <f>D4+E4/60</f>
        <v>42.882783333333336</v>
      </c>
      <c r="V4" s="38">
        <f>G4+H4/60</f>
        <v>2.726583333333333</v>
      </c>
      <c r="W4" s="38">
        <f>(U4-36)*111</f>
        <v>763.9889500000003</v>
      </c>
      <c r="X4" s="32">
        <f>IF(U4&gt;40,80.2+(44-V4)*1.3,85.4-(-40+U4)*1.2)*V4</f>
        <v>364.96801632430555</v>
      </c>
      <c r="Y4" s="33">
        <f>+W4-W5</f>
        <v>511.68594999999993</v>
      </c>
      <c r="Z4" s="33">
        <f>+V4-V5</f>
        <v>2.161583333333333</v>
      </c>
      <c r="AA4" s="32">
        <f>ATAN(+Y4/Z4)*180*PI()</f>
        <v>885.8755493719735</v>
      </c>
      <c r="AB4" s="34">
        <f>IF(Y4&gt;0,90+Z4,270+Z4)</f>
        <v>92.16158333333334</v>
      </c>
      <c r="AC4" s="39">
        <f>IF(X4&gt;0,90+AB4,270+AB4)</f>
        <v>182.16158333333334</v>
      </c>
      <c r="AD4" s="37">
        <f>SQRT((Y4^2)+(Z4^2))</f>
        <v>511.69051571229005</v>
      </c>
      <c r="AE4" s="35"/>
    </row>
    <row r="5" spans="1:31" ht="12" customHeight="1">
      <c r="A5" s="40">
        <v>2</v>
      </c>
      <c r="B5" s="51" t="s">
        <v>645</v>
      </c>
      <c r="C5" s="24" t="s">
        <v>493</v>
      </c>
      <c r="D5" s="3">
        <v>42</v>
      </c>
      <c r="E5" s="4">
        <v>52.499</v>
      </c>
      <c r="F5" s="1" t="s">
        <v>39</v>
      </c>
      <c r="G5" s="5">
        <v>2</v>
      </c>
      <c r="H5" s="6">
        <v>20.205</v>
      </c>
      <c r="I5" s="1" t="s">
        <v>278</v>
      </c>
      <c r="J5" s="7">
        <f>+K5*3.281</f>
        <v>1935.7900000000002</v>
      </c>
      <c r="K5" s="7">
        <v>590</v>
      </c>
      <c r="L5" s="42" t="s">
        <v>25</v>
      </c>
      <c r="M5" s="8">
        <v>12</v>
      </c>
      <c r="N5" s="8">
        <v>30</v>
      </c>
      <c r="O5" s="9">
        <v>250</v>
      </c>
      <c r="P5" s="43" t="s">
        <v>220</v>
      </c>
      <c r="Q5" s="10"/>
      <c r="R5" s="44" t="s">
        <v>28</v>
      </c>
      <c r="U5" s="38">
        <v>38.273</v>
      </c>
      <c r="V5" s="38">
        <v>0.565</v>
      </c>
      <c r="W5" s="38">
        <f>(U5-36)*111</f>
        <v>252.30300000000037</v>
      </c>
      <c r="X5" s="32">
        <f>IF(U5&gt;40,80.2+(44-V5)*1.3,85.4-(-40+U5)*1.2)*V5</f>
        <v>49.421906</v>
      </c>
      <c r="Y5" s="33"/>
      <c r="Z5" s="33"/>
      <c r="AA5" s="32"/>
      <c r="AB5" s="34"/>
      <c r="AC5" s="32"/>
      <c r="AD5" s="37"/>
      <c r="AE5" s="35"/>
    </row>
    <row r="6" spans="1:30" ht="12" customHeight="1">
      <c r="A6" s="40">
        <v>3</v>
      </c>
      <c r="B6" s="41" t="s">
        <v>587</v>
      </c>
      <c r="C6" s="9" t="s">
        <v>450</v>
      </c>
      <c r="D6" s="3">
        <v>38</v>
      </c>
      <c r="E6" s="4">
        <v>53.693</v>
      </c>
      <c r="F6" s="1" t="s">
        <v>39</v>
      </c>
      <c r="G6" s="5">
        <v>1</v>
      </c>
      <c r="H6" s="6">
        <v>6.82</v>
      </c>
      <c r="I6" s="1" t="s">
        <v>278</v>
      </c>
      <c r="J6" s="7">
        <f>+K6*3.281</f>
        <v>2329.51</v>
      </c>
      <c r="K6" s="7">
        <v>710</v>
      </c>
      <c r="L6" s="42" t="s">
        <v>25</v>
      </c>
      <c r="M6" s="8">
        <v>15</v>
      </c>
      <c r="N6" s="8">
        <v>33</v>
      </c>
      <c r="O6" s="9" t="s">
        <v>191</v>
      </c>
      <c r="P6" s="43" t="s">
        <v>220</v>
      </c>
      <c r="Q6" s="10"/>
      <c r="R6" s="44" t="s">
        <v>28</v>
      </c>
      <c r="S6" s="38" t="s">
        <v>586</v>
      </c>
      <c r="W6" s="32"/>
      <c r="X6" s="32"/>
      <c r="Y6" s="33"/>
      <c r="Z6" s="32"/>
      <c r="AA6" s="32"/>
      <c r="AB6" s="34"/>
      <c r="AC6" s="32"/>
      <c r="AD6" s="35"/>
    </row>
    <row r="7" spans="1:18" ht="12" customHeight="1">
      <c r="A7" s="40">
        <v>4</v>
      </c>
      <c r="B7" s="41" t="s">
        <v>47</v>
      </c>
      <c r="C7" s="9" t="s">
        <v>450</v>
      </c>
      <c r="D7" s="3">
        <v>39</v>
      </c>
      <c r="E7" s="4">
        <v>7.983</v>
      </c>
      <c r="F7" s="1" t="s">
        <v>39</v>
      </c>
      <c r="G7" s="5">
        <v>1</v>
      </c>
      <c r="H7" s="6">
        <v>15.783</v>
      </c>
      <c r="I7" s="1" t="s">
        <v>278</v>
      </c>
      <c r="J7" s="7">
        <f>+K7*3.281</f>
        <v>2723.23</v>
      </c>
      <c r="K7" s="7">
        <v>830</v>
      </c>
      <c r="L7" s="42" t="s">
        <v>37</v>
      </c>
      <c r="M7" s="8">
        <v>9</v>
      </c>
      <c r="N7" s="8">
        <v>27</v>
      </c>
      <c r="O7" s="9" t="s">
        <v>192</v>
      </c>
      <c r="P7" s="43" t="s">
        <v>220</v>
      </c>
      <c r="Q7" s="10"/>
      <c r="R7" s="44" t="s">
        <v>28</v>
      </c>
    </row>
    <row r="8" spans="1:20" ht="12" customHeight="1">
      <c r="A8" s="40">
        <v>5</v>
      </c>
      <c r="B8" s="41" t="s">
        <v>381</v>
      </c>
      <c r="C8" s="9" t="s">
        <v>450</v>
      </c>
      <c r="D8" s="3">
        <v>38</v>
      </c>
      <c r="E8" s="4">
        <v>56.228</v>
      </c>
      <c r="F8" s="1" t="s">
        <v>39</v>
      </c>
      <c r="G8" s="5">
        <v>2</v>
      </c>
      <c r="H8" s="6">
        <v>33.993</v>
      </c>
      <c r="I8" s="1" t="s">
        <v>278</v>
      </c>
      <c r="J8" s="7">
        <f>IF(K8="","",+K8*3.281)</f>
        <v>3238.347</v>
      </c>
      <c r="K8" s="7">
        <v>987</v>
      </c>
      <c r="L8" s="42" t="s">
        <v>37</v>
      </c>
      <c r="M8" s="8">
        <v>5</v>
      </c>
      <c r="N8" s="8">
        <v>23</v>
      </c>
      <c r="O8" s="9">
        <v>300</v>
      </c>
      <c r="P8" s="43" t="s">
        <v>220</v>
      </c>
      <c r="Q8" s="10"/>
      <c r="R8" s="44" t="s">
        <v>28</v>
      </c>
      <c r="S8" s="38">
        <v>967370001</v>
      </c>
      <c r="T8" s="38" t="s">
        <v>589</v>
      </c>
    </row>
    <row r="9" spans="1:18" ht="12" customHeight="1">
      <c r="A9" s="40">
        <v>7</v>
      </c>
      <c r="B9" s="41" t="s">
        <v>48</v>
      </c>
      <c r="C9" s="9" t="s">
        <v>450</v>
      </c>
      <c r="D9" s="3">
        <v>38</v>
      </c>
      <c r="E9" s="4">
        <v>43.009</v>
      </c>
      <c r="F9" s="1" t="s">
        <v>39</v>
      </c>
      <c r="G9" s="5">
        <v>1</v>
      </c>
      <c r="H9" s="6">
        <v>32.77</v>
      </c>
      <c r="I9" s="1" t="s">
        <v>278</v>
      </c>
      <c r="J9" s="7">
        <f>+K9*3.281</f>
        <v>2690.42</v>
      </c>
      <c r="K9" s="7">
        <v>820</v>
      </c>
      <c r="L9" s="42" t="s">
        <v>25</v>
      </c>
      <c r="M9" s="8">
        <v>15</v>
      </c>
      <c r="N9" s="8">
        <v>33</v>
      </c>
      <c r="O9" s="9">
        <v>555</v>
      </c>
      <c r="P9" s="43" t="s">
        <v>220</v>
      </c>
      <c r="Q9" s="10"/>
      <c r="R9" s="44" t="s">
        <v>28</v>
      </c>
    </row>
    <row r="10" spans="1:18" ht="12" customHeight="1">
      <c r="A10" s="40">
        <v>8</v>
      </c>
      <c r="B10" s="41" t="s">
        <v>49</v>
      </c>
      <c r="C10" s="9" t="s">
        <v>450</v>
      </c>
      <c r="D10" s="3">
        <v>39</v>
      </c>
      <c r="E10" s="4">
        <v>6.313</v>
      </c>
      <c r="F10" s="1" t="s">
        <v>39</v>
      </c>
      <c r="G10" s="5">
        <v>2</v>
      </c>
      <c r="H10" s="6">
        <v>0.959</v>
      </c>
      <c r="I10" s="1" t="s">
        <v>278</v>
      </c>
      <c r="J10" s="7">
        <f aca="true" t="shared" si="0" ref="J10:J15">IF(K10="","",+K10*3.281)</f>
        <v>2270.452</v>
      </c>
      <c r="K10" s="7">
        <v>692</v>
      </c>
      <c r="L10" s="42" t="s">
        <v>25</v>
      </c>
      <c r="M10" s="8">
        <v>14</v>
      </c>
      <c r="N10" s="8">
        <v>32</v>
      </c>
      <c r="O10" s="9">
        <v>250</v>
      </c>
      <c r="P10" s="43" t="s">
        <v>35</v>
      </c>
      <c r="Q10" s="10"/>
      <c r="R10" s="44" t="s">
        <v>28</v>
      </c>
    </row>
    <row r="11" spans="1:18" ht="12" customHeight="1">
      <c r="A11" s="40">
        <v>9</v>
      </c>
      <c r="B11" s="41" t="s">
        <v>50</v>
      </c>
      <c r="C11" s="9" t="s">
        <v>450</v>
      </c>
      <c r="D11" s="3">
        <v>38</v>
      </c>
      <c r="E11" s="4">
        <v>56.928</v>
      </c>
      <c r="F11" s="1" t="s">
        <v>39</v>
      </c>
      <c r="G11" s="5">
        <v>1</v>
      </c>
      <c r="H11" s="6">
        <v>52.082</v>
      </c>
      <c r="I11" s="1" t="s">
        <v>278</v>
      </c>
      <c r="J11" s="7">
        <f t="shared" si="0"/>
        <v>3487.703</v>
      </c>
      <c r="K11" s="9">
        <v>1063</v>
      </c>
      <c r="L11" s="45"/>
      <c r="M11" s="8">
        <v>9</v>
      </c>
      <c r="N11" s="8">
        <f>IF(M11&gt;17.9,M11-18,M11+18)</f>
        <v>27</v>
      </c>
      <c r="O11" s="9"/>
      <c r="P11" s="43"/>
      <c r="Q11" s="10"/>
      <c r="R11" s="44" t="s">
        <v>28</v>
      </c>
    </row>
    <row r="12" spans="1:18" ht="12" customHeight="1">
      <c r="A12" s="40">
        <v>10</v>
      </c>
      <c r="B12" s="41" t="s">
        <v>51</v>
      </c>
      <c r="C12" s="9" t="s">
        <v>450</v>
      </c>
      <c r="D12" s="3">
        <v>38</v>
      </c>
      <c r="E12" s="4">
        <v>30.131</v>
      </c>
      <c r="F12" s="1" t="s">
        <v>39</v>
      </c>
      <c r="G12" s="5">
        <v>2</v>
      </c>
      <c r="H12" s="6">
        <v>16.099</v>
      </c>
      <c r="I12" s="1" t="s">
        <v>278</v>
      </c>
      <c r="J12" s="7">
        <f t="shared" si="0"/>
        <v>3674.7200000000003</v>
      </c>
      <c r="K12" s="9">
        <v>1120</v>
      </c>
      <c r="L12" s="45"/>
      <c r="M12" s="8">
        <v>5</v>
      </c>
      <c r="N12" s="8">
        <v>23</v>
      </c>
      <c r="O12" s="9">
        <v>880</v>
      </c>
      <c r="P12" s="43" t="s">
        <v>220</v>
      </c>
      <c r="Q12" s="10"/>
      <c r="R12" s="44" t="s">
        <v>28</v>
      </c>
    </row>
    <row r="13" spans="1:20" ht="12" customHeight="1">
      <c r="A13" s="40">
        <v>11</v>
      </c>
      <c r="B13" s="41" t="s">
        <v>703</v>
      </c>
      <c r="C13" s="9" t="s">
        <v>450</v>
      </c>
      <c r="D13" s="3">
        <v>38</v>
      </c>
      <c r="E13" s="4">
        <v>36.859</v>
      </c>
      <c r="F13" s="1" t="s">
        <v>39</v>
      </c>
      <c r="G13" s="5">
        <v>1</v>
      </c>
      <c r="H13" s="6">
        <v>31.509</v>
      </c>
      <c r="I13" s="1" t="s">
        <v>278</v>
      </c>
      <c r="J13" s="7">
        <f t="shared" si="0"/>
        <v>2198.27</v>
      </c>
      <c r="K13" s="7">
        <v>670</v>
      </c>
      <c r="L13" s="42" t="s">
        <v>25</v>
      </c>
      <c r="M13" s="8">
        <v>13</v>
      </c>
      <c r="N13" s="8">
        <f>IF(M13&gt;17.9,M13-18,M13+18)</f>
        <v>31</v>
      </c>
      <c r="O13" s="9">
        <v>1100</v>
      </c>
      <c r="P13" s="43" t="s">
        <v>196</v>
      </c>
      <c r="Q13" s="10">
        <v>123.5</v>
      </c>
      <c r="R13" s="44" t="s">
        <v>28</v>
      </c>
      <c r="S13" s="38">
        <v>665566699</v>
      </c>
      <c r="T13" s="65" t="s">
        <v>859</v>
      </c>
    </row>
    <row r="14" spans="1:18" ht="12" customHeight="1">
      <c r="A14" s="40">
        <v>12</v>
      </c>
      <c r="B14" s="41" t="s">
        <v>52</v>
      </c>
      <c r="C14" s="9" t="s">
        <v>450</v>
      </c>
      <c r="D14" s="3">
        <v>38</v>
      </c>
      <c r="E14" s="4">
        <v>40.779</v>
      </c>
      <c r="F14" s="1" t="s">
        <v>39</v>
      </c>
      <c r="G14" s="5">
        <v>2</v>
      </c>
      <c r="H14" s="6">
        <v>24.771</v>
      </c>
      <c r="I14" s="1" t="s">
        <v>278</v>
      </c>
      <c r="J14" s="7">
        <f t="shared" si="0"/>
        <v>3822.3650000000002</v>
      </c>
      <c r="K14" s="7">
        <v>1165</v>
      </c>
      <c r="L14" s="42" t="s">
        <v>37</v>
      </c>
      <c r="M14" s="8">
        <v>4</v>
      </c>
      <c r="N14" s="8">
        <f>IF(M14&gt;17.9,M14-18,M14+18)</f>
        <v>22</v>
      </c>
      <c r="O14" s="9">
        <v>750</v>
      </c>
      <c r="P14" s="43" t="s">
        <v>220</v>
      </c>
      <c r="Q14" s="10"/>
      <c r="R14" s="44" t="s">
        <v>28</v>
      </c>
    </row>
    <row r="15" spans="1:19" ht="12" customHeight="1">
      <c r="A15" s="40">
        <v>13</v>
      </c>
      <c r="B15" s="41" t="s">
        <v>53</v>
      </c>
      <c r="C15" s="9" t="s">
        <v>450</v>
      </c>
      <c r="D15" s="3">
        <v>38</v>
      </c>
      <c r="E15" s="4">
        <v>47.912</v>
      </c>
      <c r="F15" s="1" t="s">
        <v>39</v>
      </c>
      <c r="G15" s="5">
        <v>1</v>
      </c>
      <c r="H15" s="6">
        <v>43.632999999999996</v>
      </c>
      <c r="I15" s="1" t="s">
        <v>278</v>
      </c>
      <c r="J15" s="7">
        <f t="shared" si="0"/>
        <v>2624.8</v>
      </c>
      <c r="K15" s="7">
        <v>800</v>
      </c>
      <c r="L15" s="42" t="s">
        <v>25</v>
      </c>
      <c r="M15" s="8">
        <v>16</v>
      </c>
      <c r="N15" s="8">
        <v>34</v>
      </c>
      <c r="O15" s="9">
        <v>350</v>
      </c>
      <c r="P15" s="43" t="s">
        <v>220</v>
      </c>
      <c r="Q15" s="10"/>
      <c r="R15" s="44" t="s">
        <v>28</v>
      </c>
      <c r="S15" s="38" t="s">
        <v>194</v>
      </c>
    </row>
    <row r="16" spans="1:20" ht="12" customHeight="1">
      <c r="A16" s="40">
        <v>14</v>
      </c>
      <c r="B16" s="154" t="s">
        <v>764</v>
      </c>
      <c r="C16" s="9" t="s">
        <v>450</v>
      </c>
      <c r="D16" s="3">
        <v>39</v>
      </c>
      <c r="E16" s="4">
        <v>4.381</v>
      </c>
      <c r="F16" s="1" t="s">
        <v>39</v>
      </c>
      <c r="G16" s="5">
        <v>1</v>
      </c>
      <c r="H16" s="6">
        <v>44.786</v>
      </c>
      <c r="I16" s="1" t="s">
        <v>278</v>
      </c>
      <c r="J16" s="7">
        <f aca="true" t="shared" si="1" ref="J16:J24">+K16*3.281</f>
        <v>2821.6600000000003</v>
      </c>
      <c r="K16" s="9">
        <v>860</v>
      </c>
      <c r="L16" s="45"/>
      <c r="M16" s="8">
        <v>11</v>
      </c>
      <c r="N16" s="8">
        <v>29</v>
      </c>
      <c r="O16" s="9">
        <v>1000</v>
      </c>
      <c r="P16" s="43" t="s">
        <v>220</v>
      </c>
      <c r="Q16" s="10"/>
      <c r="R16" s="44"/>
      <c r="S16" s="38" t="s">
        <v>765</v>
      </c>
      <c r="T16" s="65" t="s">
        <v>871</v>
      </c>
    </row>
    <row r="17" spans="1:20" ht="12" customHeight="1">
      <c r="A17" s="40">
        <v>15</v>
      </c>
      <c r="B17" s="41" t="s">
        <v>306</v>
      </c>
      <c r="C17" s="9" t="s">
        <v>449</v>
      </c>
      <c r="D17" s="3">
        <v>38</v>
      </c>
      <c r="E17" s="4">
        <v>48.128</v>
      </c>
      <c r="F17" s="1" t="s">
        <v>39</v>
      </c>
      <c r="G17" s="5">
        <v>0</v>
      </c>
      <c r="H17" s="6">
        <v>23.905</v>
      </c>
      <c r="I17" s="1" t="s">
        <v>278</v>
      </c>
      <c r="J17" s="7">
        <f t="shared" si="1"/>
        <v>1049.92</v>
      </c>
      <c r="K17" s="7">
        <v>320</v>
      </c>
      <c r="L17" s="42" t="s">
        <v>25</v>
      </c>
      <c r="M17" s="8">
        <v>4</v>
      </c>
      <c r="N17" s="8">
        <v>22</v>
      </c>
      <c r="O17" s="9" t="s">
        <v>26</v>
      </c>
      <c r="P17" s="43" t="s">
        <v>220</v>
      </c>
      <c r="Q17" s="10"/>
      <c r="R17" s="44" t="s">
        <v>28</v>
      </c>
      <c r="S17" s="38" t="s">
        <v>29</v>
      </c>
      <c r="T17" s="65" t="s">
        <v>692</v>
      </c>
    </row>
    <row r="18" spans="1:18" ht="12" customHeight="1">
      <c r="A18" s="40">
        <v>16</v>
      </c>
      <c r="B18" s="41" t="s">
        <v>30</v>
      </c>
      <c r="C18" s="9" t="s">
        <v>449</v>
      </c>
      <c r="D18" s="3">
        <v>38</v>
      </c>
      <c r="E18" s="4">
        <v>16.278</v>
      </c>
      <c r="F18" s="1" t="s">
        <v>39</v>
      </c>
      <c r="G18" s="5">
        <v>0</v>
      </c>
      <c r="H18" s="6">
        <v>33.963</v>
      </c>
      <c r="I18" s="1" t="s">
        <v>278</v>
      </c>
      <c r="J18" s="7">
        <f t="shared" si="1"/>
        <v>141.083</v>
      </c>
      <c r="K18" s="9">
        <v>43</v>
      </c>
      <c r="L18" s="45"/>
      <c r="M18" s="8">
        <v>10</v>
      </c>
      <c r="N18" s="8">
        <f>IF(M18&gt;17.9,M18-18,M18+18)</f>
        <v>28</v>
      </c>
      <c r="O18" s="9"/>
      <c r="P18" s="43"/>
      <c r="Q18" s="10"/>
      <c r="R18" s="44" t="s">
        <v>28</v>
      </c>
    </row>
    <row r="19" spans="1:20" ht="12" customHeight="1">
      <c r="A19" s="40">
        <v>17</v>
      </c>
      <c r="B19" s="154" t="s">
        <v>793</v>
      </c>
      <c r="C19" s="21" t="s">
        <v>449</v>
      </c>
      <c r="D19" s="3">
        <v>38</v>
      </c>
      <c r="E19" s="4">
        <v>40.341</v>
      </c>
      <c r="F19" s="1" t="s">
        <v>39</v>
      </c>
      <c r="G19" s="5">
        <v>0</v>
      </c>
      <c r="H19" s="6">
        <v>37.784</v>
      </c>
      <c r="I19" s="1" t="s">
        <v>278</v>
      </c>
      <c r="J19" s="11">
        <f t="shared" si="1"/>
        <v>3116.9500000000003</v>
      </c>
      <c r="K19" s="7">
        <v>950</v>
      </c>
      <c r="L19" s="42" t="s">
        <v>25</v>
      </c>
      <c r="M19" s="8">
        <v>8</v>
      </c>
      <c r="N19" s="8">
        <v>26</v>
      </c>
      <c r="O19" s="9">
        <v>470</v>
      </c>
      <c r="P19" s="43" t="s">
        <v>220</v>
      </c>
      <c r="Q19" s="10"/>
      <c r="R19" s="44"/>
      <c r="S19" s="38">
        <v>617301606</v>
      </c>
      <c r="T19" s="65" t="s">
        <v>794</v>
      </c>
    </row>
    <row r="20" spans="1:20" ht="12" customHeight="1">
      <c r="A20" s="40">
        <v>18</v>
      </c>
      <c r="B20" s="41" t="s">
        <v>31</v>
      </c>
      <c r="C20" s="9" t="s">
        <v>449</v>
      </c>
      <c r="D20" s="3">
        <v>38</v>
      </c>
      <c r="E20" s="4">
        <v>41.816</v>
      </c>
      <c r="F20" s="1" t="s">
        <v>39</v>
      </c>
      <c r="G20" s="5">
        <v>0</v>
      </c>
      <c r="H20" s="6">
        <v>44.671</v>
      </c>
      <c r="I20" s="1" t="s">
        <v>278</v>
      </c>
      <c r="J20" s="7">
        <f t="shared" si="1"/>
        <v>1985.005</v>
      </c>
      <c r="K20" s="9">
        <v>605</v>
      </c>
      <c r="L20" s="45" t="s">
        <v>25</v>
      </c>
      <c r="M20" s="8">
        <v>4</v>
      </c>
      <c r="N20" s="8">
        <v>22</v>
      </c>
      <c r="O20" s="9" t="s">
        <v>32</v>
      </c>
      <c r="P20" s="43" t="s">
        <v>220</v>
      </c>
      <c r="Q20" s="10"/>
      <c r="R20" s="44" t="s">
        <v>28</v>
      </c>
      <c r="S20" s="38" t="s">
        <v>33</v>
      </c>
      <c r="T20" s="38" t="s">
        <v>862</v>
      </c>
    </row>
    <row r="21" spans="1:20" ht="12" customHeight="1">
      <c r="A21" s="40">
        <v>19</v>
      </c>
      <c r="B21" s="51" t="s">
        <v>398</v>
      </c>
      <c r="C21" s="9" t="s">
        <v>449</v>
      </c>
      <c r="D21" s="3">
        <v>38</v>
      </c>
      <c r="E21" s="4">
        <v>41.049</v>
      </c>
      <c r="F21" s="1" t="s">
        <v>39</v>
      </c>
      <c r="G21" s="5">
        <v>0</v>
      </c>
      <c r="H21" s="6">
        <v>45.688</v>
      </c>
      <c r="I21" s="1" t="s">
        <v>278</v>
      </c>
      <c r="J21" s="7">
        <f t="shared" si="1"/>
        <v>1935.7900000000002</v>
      </c>
      <c r="K21" s="7">
        <v>590</v>
      </c>
      <c r="L21" s="42" t="s">
        <v>25</v>
      </c>
      <c r="M21" s="8">
        <v>2</v>
      </c>
      <c r="N21" s="8">
        <v>20</v>
      </c>
      <c r="O21" s="9" t="s">
        <v>34</v>
      </c>
      <c r="P21" s="43" t="s">
        <v>35</v>
      </c>
      <c r="Q21" s="10"/>
      <c r="R21" s="44" t="s">
        <v>28</v>
      </c>
      <c r="S21" s="38" t="s">
        <v>719</v>
      </c>
      <c r="T21" s="65" t="s">
        <v>861</v>
      </c>
    </row>
    <row r="22" spans="1:18" ht="12" customHeight="1">
      <c r="A22" s="40">
        <v>20</v>
      </c>
      <c r="B22" s="41" t="s">
        <v>36</v>
      </c>
      <c r="C22" s="9" t="s">
        <v>449</v>
      </c>
      <c r="D22" s="3">
        <v>38</v>
      </c>
      <c r="E22" s="4">
        <v>43.86</v>
      </c>
      <c r="F22" s="1" t="s">
        <v>39</v>
      </c>
      <c r="G22" s="5">
        <v>0</v>
      </c>
      <c r="H22" s="6">
        <v>8.683</v>
      </c>
      <c r="I22" s="1" t="s">
        <v>278</v>
      </c>
      <c r="J22" s="7">
        <f t="shared" si="1"/>
        <v>3018.52</v>
      </c>
      <c r="K22" s="7">
        <v>920</v>
      </c>
      <c r="L22" s="42" t="s">
        <v>37</v>
      </c>
      <c r="M22" s="8">
        <v>1</v>
      </c>
      <c r="N22" s="8">
        <v>19</v>
      </c>
      <c r="O22" s="9" t="s">
        <v>38</v>
      </c>
      <c r="P22" s="43" t="s">
        <v>35</v>
      </c>
      <c r="Q22" s="10"/>
      <c r="R22" s="44" t="s">
        <v>28</v>
      </c>
    </row>
    <row r="23" spans="1:20" ht="12" customHeight="1">
      <c r="A23" s="40">
        <v>21</v>
      </c>
      <c r="B23" s="41" t="s">
        <v>344</v>
      </c>
      <c r="C23" s="9" t="s">
        <v>449</v>
      </c>
      <c r="D23" s="3">
        <v>38</v>
      </c>
      <c r="E23" s="4">
        <v>9.437</v>
      </c>
      <c r="F23" s="1" t="s">
        <v>39</v>
      </c>
      <c r="G23" s="5">
        <v>0</v>
      </c>
      <c r="H23" s="6">
        <v>46.643</v>
      </c>
      <c r="I23" s="1" t="s">
        <v>278</v>
      </c>
      <c r="J23" s="7">
        <f t="shared" si="1"/>
        <v>19.686</v>
      </c>
      <c r="K23" s="7">
        <v>6</v>
      </c>
      <c r="L23" s="42" t="s">
        <v>25</v>
      </c>
      <c r="M23" s="8">
        <v>12</v>
      </c>
      <c r="N23" s="8">
        <v>30</v>
      </c>
      <c r="O23" s="9">
        <v>252</v>
      </c>
      <c r="P23" s="43" t="s">
        <v>220</v>
      </c>
      <c r="Q23" s="10"/>
      <c r="R23" s="44" t="s">
        <v>28</v>
      </c>
      <c r="S23" s="38" t="s">
        <v>345</v>
      </c>
      <c r="T23" s="65" t="s">
        <v>346</v>
      </c>
    </row>
    <row r="24" spans="1:20" ht="12" customHeight="1">
      <c r="A24" s="40">
        <v>22</v>
      </c>
      <c r="B24" s="41" t="s">
        <v>567</v>
      </c>
      <c r="C24" s="9" t="s">
        <v>449</v>
      </c>
      <c r="D24" s="3">
        <v>38</v>
      </c>
      <c r="E24" s="4">
        <v>26.33</v>
      </c>
      <c r="F24" s="1" t="s">
        <v>39</v>
      </c>
      <c r="G24" s="5">
        <v>0</v>
      </c>
      <c r="H24" s="6">
        <v>28.668</v>
      </c>
      <c r="I24" s="1" t="s">
        <v>278</v>
      </c>
      <c r="J24" s="7">
        <f t="shared" si="1"/>
        <v>482.307</v>
      </c>
      <c r="K24" s="7">
        <v>147</v>
      </c>
      <c r="L24" s="42" t="s">
        <v>25</v>
      </c>
      <c r="M24" s="8" t="s">
        <v>190</v>
      </c>
      <c r="N24" s="8">
        <f>IF(M24&gt;17.9,M24-18,M24+18)</f>
        <v>12</v>
      </c>
      <c r="O24" s="9">
        <v>800</v>
      </c>
      <c r="P24" s="43" t="s">
        <v>196</v>
      </c>
      <c r="Q24" s="10">
        <v>123.5</v>
      </c>
      <c r="R24" s="44" t="s">
        <v>28</v>
      </c>
      <c r="S24" s="38" t="s">
        <v>338</v>
      </c>
      <c r="T24" s="83" t="s">
        <v>640</v>
      </c>
    </row>
    <row r="25" spans="1:18" ht="12" customHeight="1">
      <c r="A25" s="40">
        <v>23</v>
      </c>
      <c r="B25" s="41" t="s">
        <v>869</v>
      </c>
      <c r="C25" s="9" t="s">
        <v>449</v>
      </c>
      <c r="D25" s="3">
        <v>38</v>
      </c>
      <c r="E25" s="4">
        <v>29.83</v>
      </c>
      <c r="F25" s="1" t="s">
        <v>39</v>
      </c>
      <c r="G25" s="5">
        <v>0</v>
      </c>
      <c r="H25" s="6">
        <v>53.528</v>
      </c>
      <c r="I25" s="1" t="s">
        <v>278</v>
      </c>
      <c r="J25" s="7">
        <f>IF(K25="","",+K25*3.281)</f>
        <v>1617.5330000000001</v>
      </c>
      <c r="K25" s="7">
        <v>493</v>
      </c>
      <c r="L25" s="42" t="s">
        <v>37</v>
      </c>
      <c r="M25" s="8"/>
      <c r="N25" s="8"/>
      <c r="O25" s="9"/>
      <c r="P25" s="43" t="s">
        <v>571</v>
      </c>
      <c r="Q25" s="10"/>
      <c r="R25" s="44" t="s">
        <v>28</v>
      </c>
    </row>
    <row r="26" spans="1:18" ht="12" customHeight="1">
      <c r="A26" s="40">
        <v>24</v>
      </c>
      <c r="B26" s="41" t="s">
        <v>868</v>
      </c>
      <c r="C26" s="21" t="s">
        <v>449</v>
      </c>
      <c r="D26" s="3">
        <v>38</v>
      </c>
      <c r="E26" s="4">
        <v>35.445</v>
      </c>
      <c r="F26" s="1" t="s">
        <v>39</v>
      </c>
      <c r="G26" s="5">
        <v>0</v>
      </c>
      <c r="H26" s="6">
        <v>51.336</v>
      </c>
      <c r="I26" s="1" t="s">
        <v>278</v>
      </c>
      <c r="J26" s="7">
        <f>+K26*3.281</f>
        <v>1640.5</v>
      </c>
      <c r="K26" s="7">
        <v>500</v>
      </c>
      <c r="L26" s="42" t="s">
        <v>37</v>
      </c>
      <c r="M26" s="8">
        <v>17</v>
      </c>
      <c r="N26" s="8">
        <v>35</v>
      </c>
      <c r="O26" s="9">
        <v>500</v>
      </c>
      <c r="P26" s="43" t="s">
        <v>220</v>
      </c>
      <c r="Q26" s="10"/>
      <c r="R26" s="44"/>
    </row>
    <row r="27" spans="1:19" ht="12" customHeight="1">
      <c r="A27" s="40">
        <v>25</v>
      </c>
      <c r="B27" s="41" t="s">
        <v>54</v>
      </c>
      <c r="C27" s="9" t="s">
        <v>451</v>
      </c>
      <c r="D27" s="3">
        <v>36</v>
      </c>
      <c r="E27" s="4">
        <v>50.687</v>
      </c>
      <c r="F27" s="1" t="s">
        <v>39</v>
      </c>
      <c r="G27" s="5">
        <v>2</v>
      </c>
      <c r="H27" s="6">
        <v>22.271</v>
      </c>
      <c r="I27" s="1" t="s">
        <v>278</v>
      </c>
      <c r="J27" s="7">
        <f aca="true" t="shared" si="2" ref="J27:J45">IF(K27="","",+K27*3.281)</f>
        <v>49.215</v>
      </c>
      <c r="K27" s="7">
        <v>15</v>
      </c>
      <c r="L27" s="45"/>
      <c r="M27" s="8">
        <v>826</v>
      </c>
      <c r="N27" s="8">
        <f>IF(M27&gt;17.9,M27-18,M27+18)</f>
        <v>808</v>
      </c>
      <c r="O27" s="9" t="s">
        <v>542</v>
      </c>
      <c r="P27" s="43" t="s">
        <v>196</v>
      </c>
      <c r="Q27" s="10"/>
      <c r="R27" s="44" t="s">
        <v>28</v>
      </c>
      <c r="S27" s="38">
        <v>950213700</v>
      </c>
    </row>
    <row r="28" spans="1:18" ht="12" customHeight="1">
      <c r="A28" s="40">
        <v>26</v>
      </c>
      <c r="B28" s="41" t="s">
        <v>55</v>
      </c>
      <c r="C28" s="9" t="s">
        <v>451</v>
      </c>
      <c r="D28" s="3">
        <v>36</v>
      </c>
      <c r="E28" s="4">
        <v>44.647</v>
      </c>
      <c r="F28" s="1" t="s">
        <v>39</v>
      </c>
      <c r="G28" s="5">
        <v>2</v>
      </c>
      <c r="H28" s="6">
        <v>46.049</v>
      </c>
      <c r="I28" s="1" t="s">
        <v>278</v>
      </c>
      <c r="J28" s="7">
        <f t="shared" si="2"/>
        <v>157.488</v>
      </c>
      <c r="K28" s="7">
        <v>48</v>
      </c>
      <c r="L28" s="45"/>
      <c r="M28" s="8">
        <v>8</v>
      </c>
      <c r="N28" s="8">
        <v>26</v>
      </c>
      <c r="O28" s="9">
        <v>284</v>
      </c>
      <c r="P28" s="43" t="s">
        <v>220</v>
      </c>
      <c r="Q28" s="10"/>
      <c r="R28" s="44" t="s">
        <v>28</v>
      </c>
    </row>
    <row r="29" spans="1:20" ht="12" customHeight="1">
      <c r="A29" s="40">
        <v>27</v>
      </c>
      <c r="B29" s="41" t="s">
        <v>309</v>
      </c>
      <c r="C29" s="9" t="s">
        <v>451</v>
      </c>
      <c r="D29" s="3">
        <v>37</v>
      </c>
      <c r="E29" s="4">
        <v>11.882</v>
      </c>
      <c r="F29" s="1" t="s">
        <v>39</v>
      </c>
      <c r="G29" s="5">
        <v>1</v>
      </c>
      <c r="H29" s="6">
        <v>49.852</v>
      </c>
      <c r="I29" s="1" t="s">
        <v>278</v>
      </c>
      <c r="J29" s="7">
        <f t="shared" si="2"/>
        <v>52.496</v>
      </c>
      <c r="K29" s="7">
        <v>16</v>
      </c>
      <c r="L29" s="45" t="s">
        <v>25</v>
      </c>
      <c r="M29" s="8">
        <v>6</v>
      </c>
      <c r="N29" s="8">
        <v>26</v>
      </c>
      <c r="O29" s="9" t="s">
        <v>311</v>
      </c>
      <c r="P29" s="43" t="s">
        <v>220</v>
      </c>
      <c r="Q29" s="10"/>
      <c r="R29" s="44" t="s">
        <v>28</v>
      </c>
      <c r="S29" s="38" t="s">
        <v>310</v>
      </c>
      <c r="T29" s="65"/>
    </row>
    <row r="30" spans="1:18" ht="12" customHeight="1">
      <c r="A30" s="40">
        <v>28</v>
      </c>
      <c r="B30" s="51" t="s">
        <v>644</v>
      </c>
      <c r="C30" s="9" t="s">
        <v>451</v>
      </c>
      <c r="D30" s="3">
        <v>37</v>
      </c>
      <c r="E30" s="4">
        <v>8.269</v>
      </c>
      <c r="F30" s="1" t="s">
        <v>39</v>
      </c>
      <c r="G30" s="5">
        <v>1</v>
      </c>
      <c r="H30" s="6">
        <v>55.967</v>
      </c>
      <c r="I30" s="1" t="s">
        <v>278</v>
      </c>
      <c r="J30" s="7">
        <f t="shared" si="2"/>
        <v>495.43100000000004</v>
      </c>
      <c r="K30" s="7">
        <v>151</v>
      </c>
      <c r="L30" s="42"/>
      <c r="M30" s="8">
        <v>5</v>
      </c>
      <c r="N30" s="8">
        <f>IF(M30&gt;17.9,M30-18,M30+18)</f>
        <v>23</v>
      </c>
      <c r="O30" s="9" t="s">
        <v>195</v>
      </c>
      <c r="P30" s="43" t="s">
        <v>196</v>
      </c>
      <c r="Q30" s="10"/>
      <c r="R30" s="44" t="s">
        <v>28</v>
      </c>
    </row>
    <row r="31" spans="1:20" ht="12" customHeight="1">
      <c r="A31" s="40">
        <v>29</v>
      </c>
      <c r="B31" s="41" t="s">
        <v>312</v>
      </c>
      <c r="C31" s="9" t="s">
        <v>451</v>
      </c>
      <c r="D31" s="3">
        <v>37</v>
      </c>
      <c r="E31" s="4">
        <v>15.722</v>
      </c>
      <c r="F31" s="1" t="s">
        <v>39</v>
      </c>
      <c r="G31" s="5">
        <v>1</v>
      </c>
      <c r="H31" s="6">
        <v>51.082</v>
      </c>
      <c r="I31" s="1" t="s">
        <v>278</v>
      </c>
      <c r="J31" s="7">
        <f t="shared" si="2"/>
        <v>196.86</v>
      </c>
      <c r="K31" s="7">
        <v>60</v>
      </c>
      <c r="L31" s="45" t="s">
        <v>25</v>
      </c>
      <c r="M31" s="8">
        <v>15</v>
      </c>
      <c r="N31" s="8">
        <v>33</v>
      </c>
      <c r="O31" s="9">
        <v>450</v>
      </c>
      <c r="P31" s="43" t="s">
        <v>196</v>
      </c>
      <c r="Q31" s="10">
        <v>130.125</v>
      </c>
      <c r="R31" s="44" t="s">
        <v>28</v>
      </c>
      <c r="S31" s="38" t="s">
        <v>197</v>
      </c>
      <c r="T31" s="65"/>
    </row>
    <row r="32" spans="1:19" ht="12" customHeight="1">
      <c r="A32" s="40">
        <v>30</v>
      </c>
      <c r="B32" s="51" t="s">
        <v>359</v>
      </c>
      <c r="C32" s="9" t="s">
        <v>478</v>
      </c>
      <c r="D32" s="3">
        <v>43</v>
      </c>
      <c r="E32" s="4">
        <v>25.907</v>
      </c>
      <c r="F32" s="1" t="s">
        <v>39</v>
      </c>
      <c r="G32" s="5">
        <v>5</v>
      </c>
      <c r="H32" s="6">
        <v>49.537</v>
      </c>
      <c r="I32" s="1" t="s">
        <v>278</v>
      </c>
      <c r="J32" s="7">
        <f t="shared" si="2"/>
        <v>590.58</v>
      </c>
      <c r="K32" s="7">
        <v>180</v>
      </c>
      <c r="L32" s="42" t="s">
        <v>25</v>
      </c>
      <c r="M32" s="8">
        <v>10</v>
      </c>
      <c r="N32" s="8">
        <f>IF(M32&gt;17.9,M32-18,M32+18)</f>
        <v>28</v>
      </c>
      <c r="O32" s="9">
        <v>1000</v>
      </c>
      <c r="P32" s="43" t="s">
        <v>196</v>
      </c>
      <c r="Q32" s="10">
        <v>123.5</v>
      </c>
      <c r="R32" s="44" t="s">
        <v>28</v>
      </c>
      <c r="S32" s="38" t="s">
        <v>525</v>
      </c>
    </row>
    <row r="33" spans="1:19" ht="12" customHeight="1">
      <c r="A33" s="40">
        <v>31</v>
      </c>
      <c r="B33" s="51" t="s">
        <v>497</v>
      </c>
      <c r="C33" s="9" t="s">
        <v>478</v>
      </c>
      <c r="D33" s="3">
        <v>43</v>
      </c>
      <c r="E33" s="4">
        <v>33.75</v>
      </c>
      <c r="F33" s="1" t="s">
        <v>39</v>
      </c>
      <c r="G33" s="5">
        <v>6</v>
      </c>
      <c r="H33" s="6">
        <v>1.4500000000000135</v>
      </c>
      <c r="I33" s="1" t="s">
        <v>278</v>
      </c>
      <c r="J33" s="7">
        <f t="shared" si="2"/>
        <v>416.687</v>
      </c>
      <c r="K33" s="7">
        <v>127</v>
      </c>
      <c r="L33" s="42" t="s">
        <v>25</v>
      </c>
      <c r="M33" s="8">
        <v>11</v>
      </c>
      <c r="N33" s="8">
        <f>IF(M33&gt;17.9,M33-18,M33+18)</f>
        <v>29</v>
      </c>
      <c r="O33" s="9" t="s">
        <v>526</v>
      </c>
      <c r="P33" s="43" t="s">
        <v>196</v>
      </c>
      <c r="Q33" s="10"/>
      <c r="R33" s="44" t="s">
        <v>28</v>
      </c>
      <c r="S33" s="38" t="s">
        <v>527</v>
      </c>
    </row>
    <row r="34" spans="1:18" ht="12" customHeight="1">
      <c r="A34" s="40">
        <v>32</v>
      </c>
      <c r="B34" s="41" t="s">
        <v>887</v>
      </c>
      <c r="C34" s="9" t="s">
        <v>478</v>
      </c>
      <c r="D34" s="3">
        <v>43</v>
      </c>
      <c r="E34" s="4">
        <v>33.19</v>
      </c>
      <c r="F34" s="1" t="s">
        <v>39</v>
      </c>
      <c r="G34" s="5">
        <v>7</v>
      </c>
      <c r="H34" s="6">
        <v>1.008</v>
      </c>
      <c r="I34" s="1" t="s">
        <v>278</v>
      </c>
      <c r="J34" s="7">
        <f t="shared" si="2"/>
        <v>68.901</v>
      </c>
      <c r="K34" s="9">
        <v>21</v>
      </c>
      <c r="L34" s="45"/>
      <c r="M34" s="8">
        <v>4</v>
      </c>
      <c r="N34" s="8">
        <v>22</v>
      </c>
      <c r="O34" s="9">
        <v>220</v>
      </c>
      <c r="P34" s="43"/>
      <c r="Q34" s="10"/>
      <c r="R34" s="44" t="s">
        <v>28</v>
      </c>
    </row>
    <row r="35" spans="1:20" ht="12" customHeight="1">
      <c r="A35" s="40">
        <v>33</v>
      </c>
      <c r="B35" s="41" t="s">
        <v>56</v>
      </c>
      <c r="C35" s="9" t="s">
        <v>452</v>
      </c>
      <c r="D35" s="3">
        <v>40</v>
      </c>
      <c r="E35" s="4">
        <v>36.318</v>
      </c>
      <c r="F35" s="1" t="s">
        <v>39</v>
      </c>
      <c r="G35" s="5">
        <v>4</v>
      </c>
      <c r="H35" s="6">
        <v>47.518</v>
      </c>
      <c r="I35" s="1" t="s">
        <v>278</v>
      </c>
      <c r="J35" s="7">
        <f t="shared" si="2"/>
        <v>3543.48</v>
      </c>
      <c r="K35" s="9">
        <v>1080</v>
      </c>
      <c r="L35" s="45" t="s">
        <v>25</v>
      </c>
      <c r="M35" s="8">
        <v>6</v>
      </c>
      <c r="N35" s="8">
        <v>24</v>
      </c>
      <c r="O35" s="9">
        <v>470</v>
      </c>
      <c r="P35" s="43" t="s">
        <v>220</v>
      </c>
      <c r="Q35" s="10">
        <v>130.15</v>
      </c>
      <c r="R35" s="44" t="s">
        <v>28</v>
      </c>
      <c r="S35" s="38" t="s">
        <v>912</v>
      </c>
      <c r="T35" s="65" t="s">
        <v>913</v>
      </c>
    </row>
    <row r="36" spans="1:18" ht="12" customHeight="1">
      <c r="A36" s="40">
        <v>34</v>
      </c>
      <c r="B36" s="41" t="s">
        <v>57</v>
      </c>
      <c r="C36" s="9" t="s">
        <v>452</v>
      </c>
      <c r="D36" s="3">
        <v>40</v>
      </c>
      <c r="E36" s="4">
        <v>11.199</v>
      </c>
      <c r="F36" s="1" t="s">
        <v>39</v>
      </c>
      <c r="G36" s="5">
        <v>4</v>
      </c>
      <c r="H36" s="6">
        <v>56.767</v>
      </c>
      <c r="I36" s="1" t="s">
        <v>278</v>
      </c>
      <c r="J36" s="7">
        <f t="shared" si="2"/>
        <v>1328.805</v>
      </c>
      <c r="K36" s="7">
        <v>405</v>
      </c>
      <c r="L36" s="46" t="s">
        <v>25</v>
      </c>
      <c r="M36" s="8">
        <v>12</v>
      </c>
      <c r="N36" s="8">
        <v>30</v>
      </c>
      <c r="O36" s="9">
        <v>500</v>
      </c>
      <c r="P36" s="43" t="s">
        <v>241</v>
      </c>
      <c r="Q36" s="10"/>
      <c r="R36" s="44" t="s">
        <v>28</v>
      </c>
    </row>
    <row r="37" spans="1:18" ht="12" customHeight="1">
      <c r="A37" s="40">
        <v>35</v>
      </c>
      <c r="B37" s="41" t="s">
        <v>58</v>
      </c>
      <c r="C37" s="9" t="s">
        <v>452</v>
      </c>
      <c r="D37" s="3">
        <v>40</v>
      </c>
      <c r="E37" s="4">
        <v>28.853</v>
      </c>
      <c r="F37" s="1" t="s">
        <v>39</v>
      </c>
      <c r="G37" s="5">
        <v>5</v>
      </c>
      <c r="H37" s="6">
        <v>21.527</v>
      </c>
      <c r="I37" s="1" t="s">
        <v>278</v>
      </c>
      <c r="J37" s="7">
        <f t="shared" si="2"/>
        <v>3297.405</v>
      </c>
      <c r="K37" s="7">
        <v>1005</v>
      </c>
      <c r="L37" s="42"/>
      <c r="M37" s="8">
        <v>11</v>
      </c>
      <c r="N37" s="8">
        <v>29</v>
      </c>
      <c r="O37" s="9">
        <v>288</v>
      </c>
      <c r="P37" s="43" t="s">
        <v>220</v>
      </c>
      <c r="Q37" s="10"/>
      <c r="R37" s="44" t="s">
        <v>28</v>
      </c>
    </row>
    <row r="38" spans="1:18" ht="12" customHeight="1">
      <c r="A38" s="40">
        <v>36</v>
      </c>
      <c r="B38" s="41" t="s">
        <v>59</v>
      </c>
      <c r="C38" s="9" t="s">
        <v>452</v>
      </c>
      <c r="D38" s="3">
        <v>40</v>
      </c>
      <c r="E38" s="4">
        <v>53.997</v>
      </c>
      <c r="F38" s="1" t="s">
        <v>39</v>
      </c>
      <c r="G38" s="5">
        <v>4</v>
      </c>
      <c r="H38" s="6">
        <v>36.577</v>
      </c>
      <c r="I38" s="1" t="s">
        <v>278</v>
      </c>
      <c r="J38" s="7">
        <f t="shared" si="2"/>
        <v>2788.85</v>
      </c>
      <c r="K38" s="7">
        <v>850</v>
      </c>
      <c r="L38" s="45" t="s">
        <v>25</v>
      </c>
      <c r="M38" s="8" t="s">
        <v>198</v>
      </c>
      <c r="N38" s="8">
        <f>IF(M38&gt;17.9,M38-18,M38+18)</f>
        <v>18</v>
      </c>
      <c r="O38" s="9" t="s">
        <v>562</v>
      </c>
      <c r="P38" s="43" t="s">
        <v>196</v>
      </c>
      <c r="Q38" s="10">
        <v>123.5</v>
      </c>
      <c r="R38" s="44" t="s">
        <v>28</v>
      </c>
    </row>
    <row r="39" spans="1:20" ht="12" customHeight="1">
      <c r="A39" s="40">
        <v>37</v>
      </c>
      <c r="B39" s="51" t="s">
        <v>749</v>
      </c>
      <c r="C39" s="9" t="s">
        <v>454</v>
      </c>
      <c r="D39" s="3">
        <v>38</v>
      </c>
      <c r="E39" s="4">
        <v>44.484</v>
      </c>
      <c r="F39" s="1" t="s">
        <v>39</v>
      </c>
      <c r="G39" s="5">
        <v>6</v>
      </c>
      <c r="H39" s="6">
        <v>23.48</v>
      </c>
      <c r="I39" s="1" t="s">
        <v>278</v>
      </c>
      <c r="J39" s="7">
        <f t="shared" si="2"/>
        <v>1033.515</v>
      </c>
      <c r="K39" s="7">
        <v>315</v>
      </c>
      <c r="L39" s="45" t="s">
        <v>25</v>
      </c>
      <c r="M39" s="8">
        <v>13</v>
      </c>
      <c r="N39" s="8">
        <v>31</v>
      </c>
      <c r="O39" s="9" t="s">
        <v>750</v>
      </c>
      <c r="P39" s="43" t="s">
        <v>202</v>
      </c>
      <c r="Q39" s="10"/>
      <c r="R39" s="44" t="s">
        <v>28</v>
      </c>
      <c r="S39" s="38" t="s">
        <v>752</v>
      </c>
      <c r="T39" s="65" t="s">
        <v>751</v>
      </c>
    </row>
    <row r="40" spans="1:18" ht="12" customHeight="1">
      <c r="A40" s="40">
        <v>38</v>
      </c>
      <c r="B40" s="41" t="s">
        <v>62</v>
      </c>
      <c r="C40" s="9" t="s">
        <v>454</v>
      </c>
      <c r="D40" s="3">
        <v>38</v>
      </c>
      <c r="E40" s="4">
        <v>46.638</v>
      </c>
      <c r="F40" s="1" t="s">
        <v>39</v>
      </c>
      <c r="G40" s="5">
        <v>6</v>
      </c>
      <c r="H40" s="6">
        <v>59.491</v>
      </c>
      <c r="I40" s="1" t="s">
        <v>278</v>
      </c>
      <c r="J40" s="7">
        <f t="shared" si="2"/>
        <v>731.663</v>
      </c>
      <c r="K40" s="7">
        <v>223</v>
      </c>
      <c r="L40" s="42"/>
      <c r="M40" s="8">
        <v>5</v>
      </c>
      <c r="N40" s="8">
        <f>IF(M40&gt;17.9,M40-18,M40+18)</f>
        <v>23</v>
      </c>
      <c r="O40" s="9">
        <v>802</v>
      </c>
      <c r="P40" s="43" t="s">
        <v>202</v>
      </c>
      <c r="Q40" s="10"/>
      <c r="R40" s="44" t="s">
        <v>28</v>
      </c>
    </row>
    <row r="41" spans="1:18" ht="12" customHeight="1">
      <c r="A41" s="40">
        <v>39</v>
      </c>
      <c r="B41" s="41" t="s">
        <v>63</v>
      </c>
      <c r="C41" s="9" t="s">
        <v>454</v>
      </c>
      <c r="D41" s="3">
        <v>38</v>
      </c>
      <c r="E41" s="4">
        <v>52.88333333333355</v>
      </c>
      <c r="F41" s="1" t="s">
        <v>39</v>
      </c>
      <c r="G41" s="5">
        <v>6</v>
      </c>
      <c r="H41" s="6">
        <v>49.233333333333306</v>
      </c>
      <c r="I41" s="1" t="s">
        <v>278</v>
      </c>
      <c r="J41" s="7">
        <f t="shared" si="2"/>
        <v>606.985</v>
      </c>
      <c r="K41" s="7">
        <v>185</v>
      </c>
      <c r="L41" s="42"/>
      <c r="M41" s="8" t="s">
        <v>203</v>
      </c>
      <c r="N41" s="8">
        <f>IF(M41&gt;17.9,M41-18,M41+18)</f>
        <v>15</v>
      </c>
      <c r="O41" s="9"/>
      <c r="P41" s="43"/>
      <c r="Q41" s="10"/>
      <c r="R41" s="44" t="s">
        <v>28</v>
      </c>
    </row>
    <row r="42" spans="1:18" ht="12" customHeight="1">
      <c r="A42" s="40">
        <v>40</v>
      </c>
      <c r="B42" s="41" t="s">
        <v>64</v>
      </c>
      <c r="C42" s="9" t="s">
        <v>454</v>
      </c>
      <c r="D42" s="3">
        <v>38</v>
      </c>
      <c r="E42" s="4">
        <v>58.708</v>
      </c>
      <c r="F42" s="1" t="s">
        <v>39</v>
      </c>
      <c r="G42" s="5">
        <v>5</v>
      </c>
      <c r="H42" s="6">
        <v>51.96</v>
      </c>
      <c r="I42" s="1" t="s">
        <v>278</v>
      </c>
      <c r="J42" s="7">
        <f t="shared" si="2"/>
        <v>820.25</v>
      </c>
      <c r="K42" s="7">
        <v>250</v>
      </c>
      <c r="L42" s="42"/>
      <c r="M42" s="8">
        <v>9</v>
      </c>
      <c r="N42" s="8">
        <f>IF(M42&gt;17.9,M42-18,M42+18)</f>
        <v>27</v>
      </c>
      <c r="O42" s="9" t="s">
        <v>204</v>
      </c>
      <c r="P42" s="43" t="s">
        <v>220</v>
      </c>
      <c r="Q42" s="10"/>
      <c r="R42" s="44" t="s">
        <v>28</v>
      </c>
    </row>
    <row r="43" spans="1:18" ht="12" customHeight="1">
      <c r="A43" s="40">
        <v>41</v>
      </c>
      <c r="B43" s="41" t="s">
        <v>291</v>
      </c>
      <c r="C43" s="9" t="s">
        <v>454</v>
      </c>
      <c r="D43" s="3">
        <v>39</v>
      </c>
      <c r="E43" s="4">
        <v>13.674</v>
      </c>
      <c r="F43" s="1" t="s">
        <v>39</v>
      </c>
      <c r="G43" s="5">
        <v>4</v>
      </c>
      <c r="H43" s="6">
        <v>53.12</v>
      </c>
      <c r="I43" s="1" t="s">
        <v>278</v>
      </c>
      <c r="J43" s="7">
        <f t="shared" si="2"/>
        <v>1394.425</v>
      </c>
      <c r="K43" s="7">
        <v>425</v>
      </c>
      <c r="L43" s="42" t="s">
        <v>37</v>
      </c>
      <c r="M43" s="8">
        <v>14</v>
      </c>
      <c r="N43" s="8">
        <v>32</v>
      </c>
      <c r="O43" s="9">
        <v>950</v>
      </c>
      <c r="P43" s="43" t="s">
        <v>220</v>
      </c>
      <c r="Q43" s="10"/>
      <c r="R43" s="44" t="s">
        <v>28</v>
      </c>
    </row>
    <row r="44" spans="1:20" ht="12" customHeight="1">
      <c r="A44" s="40">
        <v>42</v>
      </c>
      <c r="B44" s="51" t="s">
        <v>745</v>
      </c>
      <c r="C44" s="9" t="s">
        <v>454</v>
      </c>
      <c r="D44" s="3">
        <v>38</v>
      </c>
      <c r="E44" s="4">
        <v>58.795</v>
      </c>
      <c r="F44" s="1" t="s">
        <v>39</v>
      </c>
      <c r="G44" s="5">
        <v>6</v>
      </c>
      <c r="H44" s="6">
        <v>20.71</v>
      </c>
      <c r="I44" s="1" t="s">
        <v>278</v>
      </c>
      <c r="J44" s="7">
        <f t="shared" si="2"/>
        <v>721.82</v>
      </c>
      <c r="K44" s="7">
        <v>220</v>
      </c>
      <c r="L44" s="9" t="s">
        <v>25</v>
      </c>
      <c r="M44" s="8">
        <v>16</v>
      </c>
      <c r="N44" s="8">
        <v>34</v>
      </c>
      <c r="O44" s="9" t="s">
        <v>741</v>
      </c>
      <c r="P44" s="43" t="s">
        <v>500</v>
      </c>
      <c r="Q44" s="10"/>
      <c r="R44" s="53" t="s">
        <v>28</v>
      </c>
      <c r="T44" s="1"/>
    </row>
    <row r="45" spans="1:18" ht="12" customHeight="1">
      <c r="A45" s="40">
        <v>43</v>
      </c>
      <c r="B45" s="51" t="s">
        <v>65</v>
      </c>
      <c r="C45" s="9" t="s">
        <v>454</v>
      </c>
      <c r="D45" s="3">
        <v>39</v>
      </c>
      <c r="E45" s="4">
        <v>2.255</v>
      </c>
      <c r="F45" s="1" t="s">
        <v>39</v>
      </c>
      <c r="G45" s="5">
        <v>6</v>
      </c>
      <c r="H45" s="6">
        <v>41.324</v>
      </c>
      <c r="I45" s="1" t="s">
        <v>278</v>
      </c>
      <c r="J45" s="7">
        <f t="shared" si="2"/>
        <v>705.4150000000001</v>
      </c>
      <c r="K45" s="7">
        <v>215</v>
      </c>
      <c r="L45" s="42"/>
      <c r="M45" s="8">
        <v>13</v>
      </c>
      <c r="N45" s="8">
        <v>31</v>
      </c>
      <c r="O45" s="9">
        <v>820</v>
      </c>
      <c r="P45" s="43" t="s">
        <v>220</v>
      </c>
      <c r="Q45" s="10"/>
      <c r="R45" s="44" t="s">
        <v>28</v>
      </c>
    </row>
    <row r="46" spans="1:18" ht="12" customHeight="1">
      <c r="A46" s="40">
        <v>44</v>
      </c>
      <c r="B46" s="51" t="s">
        <v>595</v>
      </c>
      <c r="C46" s="9" t="s">
        <v>454</v>
      </c>
      <c r="D46" s="3">
        <v>38</v>
      </c>
      <c r="E46" s="4">
        <v>56.633</v>
      </c>
      <c r="F46" s="1" t="s">
        <v>39</v>
      </c>
      <c r="G46" s="5">
        <v>6</v>
      </c>
      <c r="H46" s="6">
        <v>7.585</v>
      </c>
      <c r="I46" s="1" t="s">
        <v>278</v>
      </c>
      <c r="J46" s="7">
        <f>+K46*3.281</f>
        <v>771.0350000000001</v>
      </c>
      <c r="K46" s="7">
        <v>235</v>
      </c>
      <c r="L46" s="45"/>
      <c r="M46" s="8">
        <v>9</v>
      </c>
      <c r="N46" s="8">
        <v>27</v>
      </c>
      <c r="O46" s="9">
        <v>572</v>
      </c>
      <c r="P46" s="43" t="s">
        <v>220</v>
      </c>
      <c r="Q46" s="10"/>
      <c r="R46" s="44"/>
    </row>
    <row r="47" spans="1:20" ht="12" customHeight="1">
      <c r="A47" s="40">
        <v>45</v>
      </c>
      <c r="B47" s="41" t="s">
        <v>301</v>
      </c>
      <c r="C47" s="9" t="s">
        <v>454</v>
      </c>
      <c r="D47" s="3">
        <v>38</v>
      </c>
      <c r="E47" s="71">
        <v>42.347</v>
      </c>
      <c r="F47" s="1" t="s">
        <v>39</v>
      </c>
      <c r="G47" s="5">
        <v>6</v>
      </c>
      <c r="H47" s="72">
        <v>59.985</v>
      </c>
      <c r="I47" s="1" t="s">
        <v>278</v>
      </c>
      <c r="J47" s="7">
        <f>+K47*3.281</f>
        <v>820.25</v>
      </c>
      <c r="K47" s="7">
        <v>250</v>
      </c>
      <c r="L47" s="9" t="s">
        <v>25</v>
      </c>
      <c r="M47" s="8">
        <v>5</v>
      </c>
      <c r="N47" s="8">
        <v>23</v>
      </c>
      <c r="O47" s="9">
        <v>527</v>
      </c>
      <c r="P47" s="43" t="s">
        <v>220</v>
      </c>
      <c r="Q47" s="10"/>
      <c r="R47" s="53"/>
      <c r="S47" s="38">
        <v>653811537</v>
      </c>
      <c r="T47" s="1"/>
    </row>
    <row r="48" spans="1:20" ht="12" customHeight="1">
      <c r="A48" s="40">
        <v>46</v>
      </c>
      <c r="B48" s="41" t="s">
        <v>67</v>
      </c>
      <c r="C48" s="9" t="s">
        <v>454</v>
      </c>
      <c r="D48" s="3">
        <v>38</v>
      </c>
      <c r="E48" s="4">
        <v>24.307</v>
      </c>
      <c r="F48" s="1" t="s">
        <v>39</v>
      </c>
      <c r="G48" s="5">
        <v>6</v>
      </c>
      <c r="H48" s="6">
        <v>26.935</v>
      </c>
      <c r="I48" s="1" t="s">
        <v>278</v>
      </c>
      <c r="J48" s="7">
        <f>+K48*3.281</f>
        <v>1738.93</v>
      </c>
      <c r="K48" s="7">
        <v>530</v>
      </c>
      <c r="L48" s="9" t="s">
        <v>37</v>
      </c>
      <c r="M48" s="8">
        <v>15</v>
      </c>
      <c r="N48" s="8">
        <v>33</v>
      </c>
      <c r="O48" s="9">
        <v>350</v>
      </c>
      <c r="P48" s="43" t="s">
        <v>241</v>
      </c>
      <c r="Q48" s="10"/>
      <c r="R48" s="53" t="s">
        <v>28</v>
      </c>
      <c r="T48" s="1"/>
    </row>
    <row r="49" spans="1:18" ht="12" customHeight="1">
      <c r="A49" s="40">
        <v>47</v>
      </c>
      <c r="B49" s="41" t="s">
        <v>123</v>
      </c>
      <c r="C49" s="9" t="s">
        <v>469</v>
      </c>
      <c r="D49" s="3">
        <v>39</v>
      </c>
      <c r="E49" s="4">
        <v>40.957</v>
      </c>
      <c r="F49" s="1" t="s">
        <v>39</v>
      </c>
      <c r="G49" s="12">
        <v>-2</v>
      </c>
      <c r="H49" s="14">
        <v>-52.723</v>
      </c>
      <c r="I49" s="13" t="s">
        <v>279</v>
      </c>
      <c r="J49" s="7">
        <f>IF(K49="","",+K49*3.281)</f>
        <v>360.91</v>
      </c>
      <c r="K49" s="7">
        <v>110</v>
      </c>
      <c r="L49" s="42"/>
      <c r="M49" s="8">
        <v>4</v>
      </c>
      <c r="N49" s="8">
        <v>22</v>
      </c>
      <c r="O49" s="9">
        <v>500</v>
      </c>
      <c r="P49" s="43" t="s">
        <v>220</v>
      </c>
      <c r="Q49" s="10">
        <v>130.125</v>
      </c>
      <c r="R49" s="44" t="s">
        <v>28</v>
      </c>
    </row>
    <row r="50" spans="1:19" ht="12" customHeight="1">
      <c r="A50" s="40">
        <v>48</v>
      </c>
      <c r="B50" s="41" t="s">
        <v>604</v>
      </c>
      <c r="C50" s="9" t="s">
        <v>469</v>
      </c>
      <c r="D50" s="3">
        <v>39</v>
      </c>
      <c r="E50" s="4">
        <v>51.904</v>
      </c>
      <c r="F50" s="1" t="s">
        <v>39</v>
      </c>
      <c r="G50" s="12">
        <v>-4</v>
      </c>
      <c r="H50" s="14">
        <v>-13.175</v>
      </c>
      <c r="I50" s="13" t="s">
        <v>279</v>
      </c>
      <c r="J50" s="7">
        <f>IF(K50="","",+K50*3.281)</f>
        <v>298.571</v>
      </c>
      <c r="K50" s="7">
        <v>91</v>
      </c>
      <c r="L50" s="42"/>
      <c r="M50" s="8">
        <v>1</v>
      </c>
      <c r="N50" s="8">
        <v>19</v>
      </c>
      <c r="O50" s="9" t="s">
        <v>605</v>
      </c>
      <c r="P50" s="43" t="s">
        <v>196</v>
      </c>
      <c r="Q50" s="10"/>
      <c r="R50" s="44" t="s">
        <v>28</v>
      </c>
      <c r="S50" s="38">
        <v>971157070</v>
      </c>
    </row>
    <row r="51" spans="1:18" ht="12" customHeight="1">
      <c r="A51" s="40">
        <v>49</v>
      </c>
      <c r="B51" s="41" t="s">
        <v>892</v>
      </c>
      <c r="C51" s="21" t="s">
        <v>469</v>
      </c>
      <c r="D51" s="3">
        <v>39</v>
      </c>
      <c r="E51" s="4">
        <v>35.591</v>
      </c>
      <c r="F51" s="1" t="s">
        <v>39</v>
      </c>
      <c r="G51" s="5">
        <v>3</v>
      </c>
      <c r="H51" s="6">
        <v>8.502</v>
      </c>
      <c r="I51" s="1" t="s">
        <v>279</v>
      </c>
      <c r="J51" s="7">
        <f>+K51*3.281</f>
        <v>193.579</v>
      </c>
      <c r="K51" s="7">
        <v>59</v>
      </c>
      <c r="L51" s="42"/>
      <c r="M51" s="8">
        <v>11</v>
      </c>
      <c r="N51" s="8">
        <v>29</v>
      </c>
      <c r="O51" s="9">
        <v>210</v>
      </c>
      <c r="P51" s="43" t="s">
        <v>220</v>
      </c>
      <c r="Q51" s="10"/>
      <c r="R51" s="44"/>
    </row>
    <row r="52" spans="1:18" ht="12" customHeight="1">
      <c r="A52" s="40">
        <v>50</v>
      </c>
      <c r="B52" s="41" t="s">
        <v>391</v>
      </c>
      <c r="C52" s="9" t="s">
        <v>469</v>
      </c>
      <c r="D52" s="3">
        <v>39</v>
      </c>
      <c r="E52" s="4">
        <v>35.792</v>
      </c>
      <c r="F52" s="1" t="s">
        <v>39</v>
      </c>
      <c r="G52" s="12">
        <v>-2</v>
      </c>
      <c r="H52" s="14">
        <v>-41.898</v>
      </c>
      <c r="I52" s="13" t="s">
        <v>279</v>
      </c>
      <c r="J52" s="7">
        <f>IF(K52="","",+K52*3.281)</f>
        <v>442.935</v>
      </c>
      <c r="K52" s="7">
        <v>135</v>
      </c>
      <c r="L52" s="42"/>
      <c r="M52" s="8">
        <v>6</v>
      </c>
      <c r="N52" s="8">
        <v>24</v>
      </c>
      <c r="O52" s="9">
        <v>1000</v>
      </c>
      <c r="P52" s="43"/>
      <c r="Q52" s="10">
        <v>123.5</v>
      </c>
      <c r="R52" s="44" t="s">
        <v>28</v>
      </c>
    </row>
    <row r="53" spans="1:20" ht="12" customHeight="1">
      <c r="A53" s="40">
        <v>51</v>
      </c>
      <c r="B53" s="41" t="s">
        <v>713</v>
      </c>
      <c r="C53" s="9" t="s">
        <v>469</v>
      </c>
      <c r="D53" s="3">
        <v>39</v>
      </c>
      <c r="E53" s="4">
        <v>20.881</v>
      </c>
      <c r="F53" s="1" t="s">
        <v>39</v>
      </c>
      <c r="G53" s="12">
        <v>-3</v>
      </c>
      <c r="H53" s="14">
        <v>-3.498</v>
      </c>
      <c r="I53" s="13" t="s">
        <v>279</v>
      </c>
      <c r="J53" s="7">
        <f>+K53*3.281</f>
        <v>164.05</v>
      </c>
      <c r="K53" s="7">
        <v>50</v>
      </c>
      <c r="L53" s="42" t="s">
        <v>25</v>
      </c>
      <c r="M53" s="8">
        <v>4</v>
      </c>
      <c r="N53" s="8">
        <v>22</v>
      </c>
      <c r="O53" s="9">
        <v>320</v>
      </c>
      <c r="P53" s="43" t="s">
        <v>196</v>
      </c>
      <c r="Q53" s="10">
        <v>130.15</v>
      </c>
      <c r="R53" s="44" t="s">
        <v>28</v>
      </c>
      <c r="S53" s="38" t="s">
        <v>689</v>
      </c>
      <c r="T53" s="65" t="s">
        <v>615</v>
      </c>
    </row>
    <row r="54" spans="1:18" ht="12" customHeight="1">
      <c r="A54" s="40">
        <v>52</v>
      </c>
      <c r="B54" s="41" t="s">
        <v>662</v>
      </c>
      <c r="C54" s="9" t="s">
        <v>469</v>
      </c>
      <c r="D54" s="3">
        <v>39</v>
      </c>
      <c r="E54" s="4">
        <v>34.702</v>
      </c>
      <c r="F54" s="1" t="s">
        <v>39</v>
      </c>
      <c r="G54" s="12">
        <v>-3</v>
      </c>
      <c r="H54" s="14">
        <v>-7.616</v>
      </c>
      <c r="I54" s="13" t="s">
        <v>279</v>
      </c>
      <c r="J54" s="7">
        <f>IF(K54="","",+K54*3.281)</f>
        <v>232.95100000000002</v>
      </c>
      <c r="K54" s="7">
        <v>71</v>
      </c>
      <c r="L54" s="42"/>
      <c r="M54" s="8"/>
      <c r="N54" s="8"/>
      <c r="O54" s="9"/>
      <c r="P54" s="43"/>
      <c r="Q54" s="10"/>
      <c r="R54" s="44" t="s">
        <v>28</v>
      </c>
    </row>
    <row r="55" spans="1:20" ht="12" customHeight="1">
      <c r="A55" s="40">
        <v>53</v>
      </c>
      <c r="B55" s="41" t="s">
        <v>328</v>
      </c>
      <c r="C55" s="9" t="s">
        <v>453</v>
      </c>
      <c r="D55" s="3">
        <v>41</v>
      </c>
      <c r="E55" s="4">
        <v>22.017</v>
      </c>
      <c r="F55" s="1" t="s">
        <v>39</v>
      </c>
      <c r="G55" s="12">
        <v>-1</v>
      </c>
      <c r="H55" s="6">
        <v>-45.999</v>
      </c>
      <c r="I55" s="13" t="s">
        <v>279</v>
      </c>
      <c r="J55" s="7">
        <f>IF(K55="","",+K55*3.281)</f>
        <v>839.936</v>
      </c>
      <c r="K55" s="9">
        <v>256</v>
      </c>
      <c r="L55" s="45" t="s">
        <v>25</v>
      </c>
      <c r="M55" s="8">
        <v>12</v>
      </c>
      <c r="N55" s="8">
        <v>30</v>
      </c>
      <c r="O55" s="9">
        <v>435</v>
      </c>
      <c r="P55" s="43" t="s">
        <v>35</v>
      </c>
      <c r="Q55" s="10">
        <v>129.975</v>
      </c>
      <c r="R55" s="44" t="s">
        <v>28</v>
      </c>
      <c r="S55" s="38" t="s">
        <v>903</v>
      </c>
      <c r="T55" s="65" t="s">
        <v>904</v>
      </c>
    </row>
    <row r="56" spans="1:18" ht="12" customHeight="1">
      <c r="A56" s="40">
        <v>54</v>
      </c>
      <c r="B56" s="41" t="s">
        <v>60</v>
      </c>
      <c r="C56" s="9" t="s">
        <v>453</v>
      </c>
      <c r="D56" s="3">
        <v>41</v>
      </c>
      <c r="E56" s="4">
        <v>18.383333333332956</v>
      </c>
      <c r="F56" s="1" t="s">
        <v>39</v>
      </c>
      <c r="G56" s="12">
        <v>-2</v>
      </c>
      <c r="H56" s="6">
        <v>-6.03333333333361</v>
      </c>
      <c r="I56" s="13" t="s">
        <v>279</v>
      </c>
      <c r="J56" s="7">
        <f>IF(K56="","",+K56*3.281)</f>
        <v>16.405</v>
      </c>
      <c r="K56" s="7">
        <v>5</v>
      </c>
      <c r="L56" s="42"/>
      <c r="M56" s="8" t="s">
        <v>199</v>
      </c>
      <c r="N56" s="8">
        <f>IF(M56&gt;17.9,M56-18,M56+18)</f>
        <v>7</v>
      </c>
      <c r="O56" s="9"/>
      <c r="P56" s="43"/>
      <c r="Q56" s="10"/>
      <c r="R56" s="44" t="s">
        <v>28</v>
      </c>
    </row>
    <row r="57" spans="1:18" ht="12" customHeight="1">
      <c r="A57" s="40">
        <v>55</v>
      </c>
      <c r="B57" s="51" t="s">
        <v>649</v>
      </c>
      <c r="C57" s="9" t="s">
        <v>453</v>
      </c>
      <c r="D57" s="3">
        <v>42</v>
      </c>
      <c r="E57" s="4">
        <v>4.649</v>
      </c>
      <c r="F57" s="1" t="s">
        <v>39</v>
      </c>
      <c r="G57" s="12">
        <v>-1</v>
      </c>
      <c r="H57" s="14">
        <v>-50.391</v>
      </c>
      <c r="I57" s="13" t="s">
        <v>279</v>
      </c>
      <c r="J57" s="7">
        <f>+K57*3.281</f>
        <v>2073.592</v>
      </c>
      <c r="K57" s="9">
        <v>632</v>
      </c>
      <c r="L57" s="45"/>
      <c r="M57" s="8">
        <v>7</v>
      </c>
      <c r="N57" s="8">
        <v>25</v>
      </c>
      <c r="O57" s="9">
        <v>300</v>
      </c>
      <c r="P57" s="43"/>
      <c r="Q57" s="10"/>
      <c r="R57" s="44"/>
    </row>
    <row r="58" spans="1:18" ht="12" customHeight="1">
      <c r="A58" s="40">
        <v>56</v>
      </c>
      <c r="B58" s="41" t="s">
        <v>61</v>
      </c>
      <c r="C58" s="9" t="s">
        <v>453</v>
      </c>
      <c r="D58" s="3">
        <v>41</v>
      </c>
      <c r="E58" s="4">
        <v>43.789</v>
      </c>
      <c r="F58" s="1" t="s">
        <v>39</v>
      </c>
      <c r="G58" s="12">
        <v>-1</v>
      </c>
      <c r="H58" s="6">
        <v>-33.231</v>
      </c>
      <c r="I58" s="13" t="s">
        <v>279</v>
      </c>
      <c r="J58" s="7">
        <f>IF(K58="","",+K58*3.281)</f>
        <v>2355.7580000000003</v>
      </c>
      <c r="K58" s="7">
        <v>718</v>
      </c>
      <c r="L58" s="42"/>
      <c r="M58" s="8">
        <v>13</v>
      </c>
      <c r="N58" s="8">
        <v>31</v>
      </c>
      <c r="O58" s="9" t="s">
        <v>501</v>
      </c>
      <c r="P58" s="43" t="s">
        <v>201</v>
      </c>
      <c r="Q58" s="10">
        <v>123.5</v>
      </c>
      <c r="R58" s="44" t="s">
        <v>28</v>
      </c>
    </row>
    <row r="59" spans="1:20" ht="12" customHeight="1">
      <c r="A59" s="40">
        <v>57</v>
      </c>
      <c r="B59" s="41" t="s">
        <v>809</v>
      </c>
      <c r="C59" s="9" t="s">
        <v>453</v>
      </c>
      <c r="D59" s="3">
        <v>41</v>
      </c>
      <c r="E59" s="4">
        <v>34.955</v>
      </c>
      <c r="F59" s="1" t="s">
        <v>39</v>
      </c>
      <c r="G59" s="12">
        <v>-2</v>
      </c>
      <c r="H59" s="6">
        <v>-5.802</v>
      </c>
      <c r="I59" s="13" t="s">
        <v>279</v>
      </c>
      <c r="J59" s="7">
        <f>IF(K59="","",+K59*3.281)</f>
        <v>800.5640000000001</v>
      </c>
      <c r="K59" s="9">
        <v>244</v>
      </c>
      <c r="L59" s="45" t="s">
        <v>25</v>
      </c>
      <c r="M59" s="8">
        <v>2</v>
      </c>
      <c r="N59" s="8">
        <v>20</v>
      </c>
      <c r="O59" s="9">
        <v>461</v>
      </c>
      <c r="P59" s="43" t="s">
        <v>213</v>
      </c>
      <c r="Q59" s="10">
        <v>130.125</v>
      </c>
      <c r="R59" s="44" t="s">
        <v>28</v>
      </c>
      <c r="S59" s="38" t="s">
        <v>502</v>
      </c>
      <c r="T59" s="65" t="s">
        <v>435</v>
      </c>
    </row>
    <row r="60" spans="1:20" ht="12" customHeight="1">
      <c r="A60" s="40">
        <v>58</v>
      </c>
      <c r="B60" s="41" t="s">
        <v>350</v>
      </c>
      <c r="C60" s="9" t="s">
        <v>453</v>
      </c>
      <c r="D60" s="3">
        <v>41</v>
      </c>
      <c r="E60" s="4">
        <v>57.074</v>
      </c>
      <c r="F60" s="1" t="s">
        <v>39</v>
      </c>
      <c r="G60" s="12">
        <v>-2</v>
      </c>
      <c r="H60" s="14">
        <v>-18.465</v>
      </c>
      <c r="I60" s="13" t="s">
        <v>279</v>
      </c>
      <c r="J60" s="7">
        <f>+K60*3.281</f>
        <v>1588.0040000000001</v>
      </c>
      <c r="K60" s="7">
        <v>484</v>
      </c>
      <c r="L60" s="42" t="s">
        <v>25</v>
      </c>
      <c r="M60" s="8">
        <v>17</v>
      </c>
      <c r="N60" s="8">
        <v>35</v>
      </c>
      <c r="O60" s="9">
        <v>320</v>
      </c>
      <c r="P60" s="28" t="s">
        <v>220</v>
      </c>
      <c r="Q60" s="10">
        <v>130.125</v>
      </c>
      <c r="R60" s="44" t="s">
        <v>28</v>
      </c>
      <c r="T60" s="65"/>
    </row>
    <row r="61" spans="1:20" ht="12" customHeight="1">
      <c r="A61" s="40">
        <v>59</v>
      </c>
      <c r="B61" s="41" t="s">
        <v>624</v>
      </c>
      <c r="C61" s="9" t="s">
        <v>453</v>
      </c>
      <c r="D61" s="3">
        <v>41</v>
      </c>
      <c r="E61" s="4">
        <v>35.279</v>
      </c>
      <c r="F61" s="1" t="s">
        <v>39</v>
      </c>
      <c r="G61" s="12">
        <v>-1</v>
      </c>
      <c r="H61" s="6">
        <v>-39.116</v>
      </c>
      <c r="I61" s="13" t="s">
        <v>279</v>
      </c>
      <c r="J61" s="7">
        <f>IF(K61="","",+K61*3.281)</f>
        <v>1148.3500000000001</v>
      </c>
      <c r="K61" s="9">
        <v>350</v>
      </c>
      <c r="L61" s="45" t="s">
        <v>25</v>
      </c>
      <c r="M61" s="8">
        <v>17</v>
      </c>
      <c r="N61" s="8">
        <v>35</v>
      </c>
      <c r="O61" s="9">
        <v>740</v>
      </c>
      <c r="P61" s="43" t="s">
        <v>196</v>
      </c>
      <c r="Q61" s="10">
        <v>122.6</v>
      </c>
      <c r="R61" s="44" t="s">
        <v>28</v>
      </c>
      <c r="S61" s="38">
        <v>659233869</v>
      </c>
      <c r="T61" s="65" t="s">
        <v>625</v>
      </c>
    </row>
    <row r="62" spans="1:20" ht="12" customHeight="1">
      <c r="A62" s="40">
        <v>60</v>
      </c>
      <c r="B62" s="154" t="s">
        <v>855</v>
      </c>
      <c r="C62" s="9" t="s">
        <v>453</v>
      </c>
      <c r="D62" s="3">
        <v>41</v>
      </c>
      <c r="E62" s="4">
        <v>59.358</v>
      </c>
      <c r="F62" s="1" t="s">
        <v>39</v>
      </c>
      <c r="G62" s="12">
        <v>-2</v>
      </c>
      <c r="H62" s="6">
        <v>-15.424</v>
      </c>
      <c r="I62" s="13" t="s">
        <v>279</v>
      </c>
      <c r="J62" s="7">
        <f>IF(K62="","",+K62*3.281)</f>
        <v>1738.93</v>
      </c>
      <c r="K62" s="7">
        <v>530</v>
      </c>
      <c r="L62" s="45" t="s">
        <v>25</v>
      </c>
      <c r="M62" s="8">
        <v>7</v>
      </c>
      <c r="N62" s="8">
        <v>25</v>
      </c>
      <c r="O62" s="9">
        <v>274</v>
      </c>
      <c r="P62" s="43" t="s">
        <v>220</v>
      </c>
      <c r="Q62" s="10">
        <v>130.125</v>
      </c>
      <c r="R62" s="44" t="s">
        <v>28</v>
      </c>
      <c r="T62" s="83"/>
    </row>
    <row r="63" spans="1:19" ht="12" customHeight="1">
      <c r="A63" s="40">
        <v>61</v>
      </c>
      <c r="B63" s="51" t="s">
        <v>768</v>
      </c>
      <c r="C63" s="21" t="s">
        <v>453</v>
      </c>
      <c r="D63" s="3">
        <v>41</v>
      </c>
      <c r="E63" s="4">
        <v>46.09</v>
      </c>
      <c r="F63" s="1" t="s">
        <v>39</v>
      </c>
      <c r="G63" s="5">
        <v>-1</v>
      </c>
      <c r="H63" s="6">
        <v>-51.907</v>
      </c>
      <c r="I63" s="13" t="s">
        <v>279</v>
      </c>
      <c r="J63" s="7">
        <f>+K63*3.281</f>
        <v>918.6800000000001</v>
      </c>
      <c r="K63" s="7">
        <v>280</v>
      </c>
      <c r="L63" s="42" t="s">
        <v>25</v>
      </c>
      <c r="M63" s="8">
        <v>11</v>
      </c>
      <c r="N63" s="8">
        <v>29</v>
      </c>
      <c r="O63" s="9">
        <v>800</v>
      </c>
      <c r="P63" s="43" t="s">
        <v>202</v>
      </c>
      <c r="Q63" s="10"/>
      <c r="R63" s="44"/>
      <c r="S63" s="38">
        <v>938760220</v>
      </c>
    </row>
    <row r="64" spans="1:20" ht="12" customHeight="1">
      <c r="A64" s="40">
        <v>62</v>
      </c>
      <c r="B64" s="41" t="s">
        <v>811</v>
      </c>
      <c r="C64" s="9" t="s">
        <v>453</v>
      </c>
      <c r="D64" s="3">
        <v>41</v>
      </c>
      <c r="E64" s="4">
        <v>48.151</v>
      </c>
      <c r="F64" s="1" t="s">
        <v>39</v>
      </c>
      <c r="G64" s="12">
        <v>-2</v>
      </c>
      <c r="H64" s="6">
        <v>-6.758</v>
      </c>
      <c r="I64" s="13" t="s">
        <v>279</v>
      </c>
      <c r="J64" s="7">
        <f>IF(K64="","",+K64*3.281)</f>
        <v>2263.89</v>
      </c>
      <c r="K64" s="7">
        <v>690</v>
      </c>
      <c r="L64" s="42" t="s">
        <v>25</v>
      </c>
      <c r="M64" s="8">
        <v>10</v>
      </c>
      <c r="N64" s="8">
        <v>19</v>
      </c>
      <c r="O64" s="9">
        <v>560</v>
      </c>
      <c r="P64" s="43" t="s">
        <v>241</v>
      </c>
      <c r="Q64" s="64">
        <v>130.125</v>
      </c>
      <c r="R64" s="44" t="s">
        <v>28</v>
      </c>
      <c r="S64" s="160">
        <v>661849669</v>
      </c>
      <c r="T64" s="65" t="s">
        <v>613</v>
      </c>
    </row>
    <row r="65" spans="1:19" ht="12" customHeight="1">
      <c r="A65" s="40">
        <v>63</v>
      </c>
      <c r="B65" s="41" t="s">
        <v>812</v>
      </c>
      <c r="C65" s="9" t="s">
        <v>453</v>
      </c>
      <c r="D65" s="3">
        <v>41</v>
      </c>
      <c r="E65" s="4">
        <v>47.209</v>
      </c>
      <c r="F65" s="1" t="s">
        <v>39</v>
      </c>
      <c r="G65" s="12">
        <v>-2</v>
      </c>
      <c r="H65" s="6">
        <v>-7.787</v>
      </c>
      <c r="I65" s="13" t="s">
        <v>279</v>
      </c>
      <c r="J65" s="7">
        <f>IF(K65="","",+K65*3.281)</f>
        <v>2231.08</v>
      </c>
      <c r="K65" s="7">
        <v>680</v>
      </c>
      <c r="L65" s="42" t="s">
        <v>25</v>
      </c>
      <c r="M65" s="8">
        <v>18</v>
      </c>
      <c r="N65" s="8">
        <v>36</v>
      </c>
      <c r="O65" s="9">
        <v>448</v>
      </c>
      <c r="P65" s="43" t="s">
        <v>220</v>
      </c>
      <c r="Q65" s="66">
        <v>130.125</v>
      </c>
      <c r="R65" s="44" t="s">
        <v>28</v>
      </c>
      <c r="S65" s="161" t="s">
        <v>505</v>
      </c>
    </row>
    <row r="66" spans="1:20" s="120" customFormat="1" ht="12" customHeight="1">
      <c r="A66" s="40">
        <v>64</v>
      </c>
      <c r="B66" s="41" t="s">
        <v>437</v>
      </c>
      <c r="C66" s="9" t="s">
        <v>453</v>
      </c>
      <c r="D66" s="3">
        <v>41</v>
      </c>
      <c r="E66" s="4">
        <v>41.235</v>
      </c>
      <c r="F66" s="1" t="s">
        <v>39</v>
      </c>
      <c r="G66" s="12">
        <v>-2</v>
      </c>
      <c r="H66" s="6">
        <v>-44.882</v>
      </c>
      <c r="I66" s="13" t="s">
        <v>279</v>
      </c>
      <c r="J66" s="7">
        <f>IF(K66="","",+K66*3.281)</f>
        <v>45.934000000000005</v>
      </c>
      <c r="K66" s="7">
        <v>14</v>
      </c>
      <c r="L66" s="42" t="s">
        <v>25</v>
      </c>
      <c r="M66" s="8">
        <v>12</v>
      </c>
      <c r="N66" s="8">
        <v>30</v>
      </c>
      <c r="O66" s="9" t="s">
        <v>436</v>
      </c>
      <c r="P66" s="43" t="s">
        <v>241</v>
      </c>
      <c r="Q66" s="10">
        <v>130.125</v>
      </c>
      <c r="R66" s="44" t="s">
        <v>28</v>
      </c>
      <c r="S66" s="38">
        <v>649333674</v>
      </c>
      <c r="T66" s="65" t="s">
        <v>419</v>
      </c>
    </row>
    <row r="67" spans="1:19" ht="12" customHeight="1">
      <c r="A67" s="40">
        <v>65</v>
      </c>
      <c r="B67" s="51" t="s">
        <v>383</v>
      </c>
      <c r="C67" s="9" t="s">
        <v>453</v>
      </c>
      <c r="D67" s="3">
        <v>41</v>
      </c>
      <c r="E67" s="4">
        <v>31.241</v>
      </c>
      <c r="F67" s="1" t="s">
        <v>39</v>
      </c>
      <c r="G67" s="12">
        <v>-2</v>
      </c>
      <c r="H67" s="6">
        <v>-6.093</v>
      </c>
      <c r="I67" s="13" t="s">
        <v>279</v>
      </c>
      <c r="J67" s="7">
        <f>IF(K67="","",+K67*3.281)</f>
        <v>485.588</v>
      </c>
      <c r="K67" s="7">
        <v>148</v>
      </c>
      <c r="L67" s="42"/>
      <c r="M67" s="8" t="s">
        <v>200</v>
      </c>
      <c r="N67" s="8">
        <f>IF(M67&gt;17.9,M67-18,M67+18)</f>
        <v>13</v>
      </c>
      <c r="O67" s="9" t="s">
        <v>508</v>
      </c>
      <c r="P67" s="43" t="s">
        <v>196</v>
      </c>
      <c r="Q67" s="10">
        <v>120.8</v>
      </c>
      <c r="R67" s="44" t="s">
        <v>28</v>
      </c>
      <c r="S67" s="38" t="s">
        <v>848</v>
      </c>
    </row>
    <row r="68" spans="1:20" ht="12" customHeight="1">
      <c r="A68" s="40">
        <v>66</v>
      </c>
      <c r="B68" s="41" t="s">
        <v>327</v>
      </c>
      <c r="C68" s="9" t="s">
        <v>453</v>
      </c>
      <c r="D68" s="3">
        <v>41</v>
      </c>
      <c r="E68" s="4">
        <v>46.767</v>
      </c>
      <c r="F68" s="1" t="s">
        <v>39</v>
      </c>
      <c r="G68" s="12">
        <v>-1</v>
      </c>
      <c r="H68" s="6">
        <v>-53.533</v>
      </c>
      <c r="I68" s="13" t="s">
        <v>279</v>
      </c>
      <c r="J68" s="7">
        <f>IF(K68="","",+K68*3.281)</f>
        <v>885.87</v>
      </c>
      <c r="K68" s="7">
        <v>270</v>
      </c>
      <c r="L68" s="45" t="s">
        <v>25</v>
      </c>
      <c r="M68" s="8">
        <v>5</v>
      </c>
      <c r="N68" s="8">
        <v>23</v>
      </c>
      <c r="O68" s="9" t="s">
        <v>448</v>
      </c>
      <c r="P68" s="43" t="s">
        <v>196</v>
      </c>
      <c r="Q68" s="10">
        <v>130.125</v>
      </c>
      <c r="R68" s="44" t="s">
        <v>28</v>
      </c>
      <c r="S68" s="38" t="s">
        <v>340</v>
      </c>
      <c r="T68" s="65" t="s">
        <v>847</v>
      </c>
    </row>
    <row r="69" spans="1:20" ht="12" customHeight="1">
      <c r="A69" s="40">
        <v>67</v>
      </c>
      <c r="B69" s="154" t="s">
        <v>856</v>
      </c>
      <c r="C69" s="9" t="s">
        <v>453</v>
      </c>
      <c r="D69" s="3">
        <v>41</v>
      </c>
      <c r="E69" s="71">
        <v>59.684</v>
      </c>
      <c r="F69" s="1" t="s">
        <v>39</v>
      </c>
      <c r="G69" s="12">
        <v>2</v>
      </c>
      <c r="H69" s="82">
        <v>12.266</v>
      </c>
      <c r="I69" s="13" t="s">
        <v>279</v>
      </c>
      <c r="J69" s="7">
        <f aca="true" t="shared" si="3" ref="J69:J77">+K69*3.281</f>
        <v>1968.6000000000001</v>
      </c>
      <c r="K69" s="7">
        <v>600</v>
      </c>
      <c r="L69" s="42" t="s">
        <v>37</v>
      </c>
      <c r="M69" s="8">
        <v>5</v>
      </c>
      <c r="N69" s="8">
        <v>23</v>
      </c>
      <c r="O69" s="9" t="s">
        <v>209</v>
      </c>
      <c r="P69" s="43" t="s">
        <v>241</v>
      </c>
      <c r="Q69" s="10"/>
      <c r="R69" s="44"/>
      <c r="S69" s="38">
        <v>662487907</v>
      </c>
      <c r="T69" s="65" t="s">
        <v>857</v>
      </c>
    </row>
    <row r="70" spans="1:18" ht="12" customHeight="1">
      <c r="A70" s="40">
        <v>68</v>
      </c>
      <c r="B70" s="41" t="s">
        <v>69</v>
      </c>
      <c r="C70" s="9" t="s">
        <v>456</v>
      </c>
      <c r="D70" s="3">
        <v>41</v>
      </c>
      <c r="E70" s="4">
        <v>56.007</v>
      </c>
      <c r="F70" s="1" t="s">
        <v>39</v>
      </c>
      <c r="G70" s="5">
        <v>3</v>
      </c>
      <c r="H70" s="6">
        <v>46.915</v>
      </c>
      <c r="I70" s="1" t="s">
        <v>278</v>
      </c>
      <c r="J70" s="7">
        <f t="shared" si="3"/>
        <v>3067.735</v>
      </c>
      <c r="K70" s="9">
        <v>935</v>
      </c>
      <c r="L70" s="45" t="s">
        <v>25</v>
      </c>
      <c r="M70" s="8">
        <v>9</v>
      </c>
      <c r="N70" s="8">
        <v>27</v>
      </c>
      <c r="O70" s="9" t="s">
        <v>206</v>
      </c>
      <c r="P70" s="43" t="s">
        <v>220</v>
      </c>
      <c r="Q70" s="10"/>
      <c r="R70" s="44" t="s">
        <v>28</v>
      </c>
    </row>
    <row r="71" spans="1:19" ht="12" customHeight="1">
      <c r="A71" s="40">
        <v>69</v>
      </c>
      <c r="B71" s="51" t="s">
        <v>704</v>
      </c>
      <c r="C71" s="24" t="s">
        <v>456</v>
      </c>
      <c r="D71" s="3">
        <v>42</v>
      </c>
      <c r="E71" s="4">
        <v>37.98</v>
      </c>
      <c r="F71" s="1" t="s">
        <v>39</v>
      </c>
      <c r="G71" s="5">
        <v>3</v>
      </c>
      <c r="H71" s="6">
        <v>18.61</v>
      </c>
      <c r="I71" s="1" t="s">
        <v>278</v>
      </c>
      <c r="J71" s="7">
        <f t="shared" si="3"/>
        <v>2296.7000000000003</v>
      </c>
      <c r="K71" s="7">
        <v>700</v>
      </c>
      <c r="L71" s="42"/>
      <c r="M71" s="8">
        <v>18</v>
      </c>
      <c r="N71" s="8">
        <v>27</v>
      </c>
      <c r="O71" s="9">
        <v>350</v>
      </c>
      <c r="P71" s="43" t="s">
        <v>241</v>
      </c>
      <c r="Q71" s="10"/>
      <c r="R71" s="44"/>
      <c r="S71" s="38">
        <v>639171030</v>
      </c>
    </row>
    <row r="72" spans="1:18" ht="12" customHeight="1">
      <c r="A72" s="40">
        <v>70</v>
      </c>
      <c r="B72" s="41" t="s">
        <v>70</v>
      </c>
      <c r="C72" s="9" t="s">
        <v>456</v>
      </c>
      <c r="D72" s="3">
        <v>42</v>
      </c>
      <c r="E72" s="4">
        <v>8.132</v>
      </c>
      <c r="F72" s="1" t="s">
        <v>39</v>
      </c>
      <c r="G72" s="5">
        <v>3</v>
      </c>
      <c r="H72" s="6">
        <v>43.814</v>
      </c>
      <c r="I72" s="1" t="s">
        <v>278</v>
      </c>
      <c r="J72" s="7">
        <f t="shared" si="3"/>
        <v>2759.321</v>
      </c>
      <c r="K72" s="7">
        <v>841</v>
      </c>
      <c r="L72" s="42" t="s">
        <v>25</v>
      </c>
      <c r="M72" s="8">
        <v>4</v>
      </c>
      <c r="N72" s="8">
        <v>22</v>
      </c>
      <c r="O72" s="9" t="s">
        <v>556</v>
      </c>
      <c r="P72" s="43" t="s">
        <v>220</v>
      </c>
      <c r="Q72" s="10"/>
      <c r="R72" s="44" t="s">
        <v>28</v>
      </c>
    </row>
    <row r="73" spans="1:18" ht="12" customHeight="1">
      <c r="A73" s="40">
        <v>71</v>
      </c>
      <c r="B73" s="41" t="s">
        <v>71</v>
      </c>
      <c r="C73" s="9" t="s">
        <v>456</v>
      </c>
      <c r="D73" s="3">
        <v>42</v>
      </c>
      <c r="E73" s="4">
        <v>57.309</v>
      </c>
      <c r="F73" s="1" t="s">
        <v>39</v>
      </c>
      <c r="G73" s="5">
        <v>3</v>
      </c>
      <c r="H73" s="6">
        <v>28.344</v>
      </c>
      <c r="I73" s="1" t="s">
        <v>278</v>
      </c>
      <c r="J73" s="7">
        <f t="shared" si="3"/>
        <v>1998.1290000000001</v>
      </c>
      <c r="K73" s="7">
        <v>609</v>
      </c>
      <c r="L73" s="42"/>
      <c r="M73" s="8">
        <v>2</v>
      </c>
      <c r="N73" s="8">
        <v>20</v>
      </c>
      <c r="O73" s="9" t="s">
        <v>208</v>
      </c>
      <c r="P73" s="43" t="s">
        <v>35</v>
      </c>
      <c r="Q73" s="10"/>
      <c r="R73" s="44" t="s">
        <v>28</v>
      </c>
    </row>
    <row r="74" spans="1:20" ht="12" customHeight="1">
      <c r="A74" s="40">
        <v>72</v>
      </c>
      <c r="B74" s="51" t="s">
        <v>650</v>
      </c>
      <c r="C74" s="24" t="s">
        <v>456</v>
      </c>
      <c r="D74" s="3">
        <v>43</v>
      </c>
      <c r="E74" s="4">
        <v>1.072</v>
      </c>
      <c r="F74" s="1" t="s">
        <v>39</v>
      </c>
      <c r="G74" s="5">
        <v>3</v>
      </c>
      <c r="H74" s="6">
        <v>19.672</v>
      </c>
      <c r="I74" s="1" t="s">
        <v>278</v>
      </c>
      <c r="J74" s="7">
        <f t="shared" si="3"/>
        <v>2329.51</v>
      </c>
      <c r="K74" s="7">
        <v>710</v>
      </c>
      <c r="L74" s="42" t="s">
        <v>651</v>
      </c>
      <c r="M74" s="8">
        <v>10</v>
      </c>
      <c r="N74" s="8">
        <v>28</v>
      </c>
      <c r="O74" s="9" t="s">
        <v>652</v>
      </c>
      <c r="P74" s="43" t="s">
        <v>220</v>
      </c>
      <c r="Q74" s="10"/>
      <c r="R74" s="44"/>
      <c r="S74" s="38" t="s">
        <v>653</v>
      </c>
      <c r="T74" s="65" t="s">
        <v>695</v>
      </c>
    </row>
    <row r="75" spans="1:18" ht="12" customHeight="1">
      <c r="A75" s="40">
        <v>73</v>
      </c>
      <c r="B75" s="51" t="s">
        <v>496</v>
      </c>
      <c r="C75" s="24" t="s">
        <v>456</v>
      </c>
      <c r="D75" s="3">
        <v>42</v>
      </c>
      <c r="E75" s="4">
        <v>43.353</v>
      </c>
      <c r="F75" s="1" t="s">
        <v>39</v>
      </c>
      <c r="G75" s="5">
        <v>2</v>
      </c>
      <c r="H75" s="6">
        <v>40.647</v>
      </c>
      <c r="I75" s="1" t="s">
        <v>278</v>
      </c>
      <c r="J75" s="7">
        <f t="shared" si="3"/>
        <v>1968.6000000000001</v>
      </c>
      <c r="K75" s="7">
        <v>600</v>
      </c>
      <c r="L75" s="42"/>
      <c r="M75" s="8">
        <v>9</v>
      </c>
      <c r="N75" s="8">
        <v>27</v>
      </c>
      <c r="O75" s="9">
        <v>295</v>
      </c>
      <c r="P75" s="43" t="s">
        <v>220</v>
      </c>
      <c r="Q75" s="10"/>
      <c r="R75" s="44" t="s">
        <v>28</v>
      </c>
    </row>
    <row r="76" spans="1:19" ht="12" customHeight="1">
      <c r="A76" s="40">
        <v>74</v>
      </c>
      <c r="B76" s="41" t="s">
        <v>384</v>
      </c>
      <c r="C76" s="9" t="s">
        <v>456</v>
      </c>
      <c r="D76" s="3">
        <v>42</v>
      </c>
      <c r="E76" s="4">
        <v>21.534</v>
      </c>
      <c r="F76" s="1" t="s">
        <v>39</v>
      </c>
      <c r="G76" s="5">
        <v>3</v>
      </c>
      <c r="H76" s="6">
        <v>37.174</v>
      </c>
      <c r="I76" s="1" t="s">
        <v>278</v>
      </c>
      <c r="J76" s="7">
        <f t="shared" si="3"/>
        <v>2943.0570000000002</v>
      </c>
      <c r="K76" s="9">
        <v>897</v>
      </c>
      <c r="L76" s="45" t="s">
        <v>25</v>
      </c>
      <c r="M76" s="8">
        <v>6</v>
      </c>
      <c r="N76" s="8">
        <f>IF(M76&gt;17.9,M76-18,M76+18)</f>
        <v>24</v>
      </c>
      <c r="O76" s="9" t="s">
        <v>565</v>
      </c>
      <c r="P76" s="43" t="s">
        <v>196</v>
      </c>
      <c r="Q76" s="10">
        <v>122.4</v>
      </c>
      <c r="R76" s="44" t="s">
        <v>28</v>
      </c>
      <c r="S76" s="38" t="s">
        <v>566</v>
      </c>
    </row>
    <row r="77" spans="1:20" ht="12" customHeight="1">
      <c r="A77" s="40">
        <v>75</v>
      </c>
      <c r="B77" s="77" t="s">
        <v>337</v>
      </c>
      <c r="C77" s="9" t="s">
        <v>456</v>
      </c>
      <c r="D77" s="3">
        <v>42</v>
      </c>
      <c r="E77" s="4">
        <v>57.269</v>
      </c>
      <c r="F77" s="1" t="s">
        <v>39</v>
      </c>
      <c r="G77" s="5">
        <v>3</v>
      </c>
      <c r="H77" s="6">
        <v>9.087</v>
      </c>
      <c r="I77" s="1" t="s">
        <v>278</v>
      </c>
      <c r="J77" s="9">
        <f t="shared" si="3"/>
        <v>2329.51</v>
      </c>
      <c r="K77" s="9">
        <v>710</v>
      </c>
      <c r="L77" s="42" t="s">
        <v>25</v>
      </c>
      <c r="M77" s="9">
        <v>10</v>
      </c>
      <c r="N77" s="9">
        <v>28</v>
      </c>
      <c r="O77" s="9">
        <v>350</v>
      </c>
      <c r="P77" s="9" t="s">
        <v>196</v>
      </c>
      <c r="Q77" s="66"/>
      <c r="R77" s="44" t="s">
        <v>28</v>
      </c>
      <c r="S77" s="85" t="s">
        <v>377</v>
      </c>
      <c r="T77" s="65" t="s">
        <v>694</v>
      </c>
    </row>
    <row r="78" spans="1:18" ht="12" customHeight="1">
      <c r="A78" s="40">
        <v>76</v>
      </c>
      <c r="B78" s="41" t="s">
        <v>75</v>
      </c>
      <c r="C78" s="9" t="s">
        <v>458</v>
      </c>
      <c r="D78" s="3">
        <v>39</v>
      </c>
      <c r="E78" s="4">
        <v>33.737</v>
      </c>
      <c r="F78" s="1" t="s">
        <v>39</v>
      </c>
      <c r="G78" s="5">
        <v>5</v>
      </c>
      <c r="H78" s="6">
        <v>39.668</v>
      </c>
      <c r="I78" s="1" t="s">
        <v>278</v>
      </c>
      <c r="J78" s="7">
        <f>IF(K78="","",+K78*3.281)</f>
        <v>1771.74</v>
      </c>
      <c r="K78" s="7">
        <v>540</v>
      </c>
      <c r="L78" s="42" t="s">
        <v>25</v>
      </c>
      <c r="M78" s="8">
        <v>10</v>
      </c>
      <c r="N78" s="8">
        <v>28</v>
      </c>
      <c r="O78" s="9">
        <v>472</v>
      </c>
      <c r="P78" s="9" t="s">
        <v>196</v>
      </c>
      <c r="Q78" s="10"/>
      <c r="R78" s="44" t="s">
        <v>28</v>
      </c>
    </row>
    <row r="79" spans="1:18" ht="12" customHeight="1">
      <c r="A79" s="40">
        <v>77</v>
      </c>
      <c r="B79" s="41" t="s">
        <v>76</v>
      </c>
      <c r="C79" s="9" t="s">
        <v>458</v>
      </c>
      <c r="D79" s="3">
        <v>39</v>
      </c>
      <c r="E79" s="4">
        <v>20.651</v>
      </c>
      <c r="F79" s="1" t="s">
        <v>39</v>
      </c>
      <c r="G79" s="5">
        <v>5</v>
      </c>
      <c r="H79" s="6">
        <v>12.071</v>
      </c>
      <c r="I79" s="1" t="s">
        <v>278</v>
      </c>
      <c r="J79" s="7">
        <f>IF(K79="","",+K79*3.281)</f>
        <v>1368.1770000000001</v>
      </c>
      <c r="K79" s="7">
        <v>417</v>
      </c>
      <c r="L79" s="42"/>
      <c r="M79" s="8">
        <v>6</v>
      </c>
      <c r="N79" s="8">
        <v>24</v>
      </c>
      <c r="O79" s="9">
        <v>1050</v>
      </c>
      <c r="P79" s="43" t="s">
        <v>220</v>
      </c>
      <c r="Q79" s="10"/>
      <c r="R79" s="44" t="s">
        <v>28</v>
      </c>
    </row>
    <row r="80" spans="1:18" ht="12" customHeight="1">
      <c r="A80" s="40">
        <v>78</v>
      </c>
      <c r="B80" s="51" t="s">
        <v>597</v>
      </c>
      <c r="C80" s="21" t="s">
        <v>458</v>
      </c>
      <c r="D80" s="122">
        <v>39</v>
      </c>
      <c r="E80" s="130">
        <v>51.185</v>
      </c>
      <c r="F80" s="124" t="s">
        <v>39</v>
      </c>
      <c r="G80" s="125">
        <v>5</v>
      </c>
      <c r="H80" s="126">
        <v>35.977</v>
      </c>
      <c r="I80" s="124" t="s">
        <v>278</v>
      </c>
      <c r="J80" s="19">
        <f>+K80*3.281</f>
        <v>1017.11</v>
      </c>
      <c r="K80" s="19">
        <v>310</v>
      </c>
      <c r="L80" s="127"/>
      <c r="M80" s="20">
        <v>4</v>
      </c>
      <c r="N80" s="20">
        <v>22</v>
      </c>
      <c r="O80" s="21">
        <v>715</v>
      </c>
      <c r="P80" s="128" t="s">
        <v>220</v>
      </c>
      <c r="Q80" s="22"/>
      <c r="R80" s="44"/>
    </row>
    <row r="81" spans="1:20" ht="12" customHeight="1">
      <c r="A81" s="40">
        <v>79</v>
      </c>
      <c r="B81" s="41" t="s">
        <v>324</v>
      </c>
      <c r="C81" s="9" t="s">
        <v>458</v>
      </c>
      <c r="D81" s="3">
        <v>39</v>
      </c>
      <c r="E81" s="4">
        <v>19.809</v>
      </c>
      <c r="F81" s="1" t="s">
        <v>39</v>
      </c>
      <c r="G81" s="5">
        <v>6</v>
      </c>
      <c r="H81" s="6">
        <v>20.549</v>
      </c>
      <c r="I81" s="1" t="s">
        <v>278</v>
      </c>
      <c r="J81" s="7">
        <f aca="true" t="shared" si="4" ref="J81:J88">IF(K81="","",+K81*3.281)</f>
        <v>1345.21</v>
      </c>
      <c r="K81" s="7">
        <v>410</v>
      </c>
      <c r="L81" s="42" t="s">
        <v>25</v>
      </c>
      <c r="M81" s="8">
        <v>10</v>
      </c>
      <c r="N81" s="8">
        <v>28</v>
      </c>
      <c r="O81" s="9">
        <v>807</v>
      </c>
      <c r="P81" s="43" t="s">
        <v>220</v>
      </c>
      <c r="Q81" s="10">
        <v>130.125</v>
      </c>
      <c r="R81" s="44" t="s">
        <v>28</v>
      </c>
      <c r="S81" s="38" t="s">
        <v>210</v>
      </c>
      <c r="T81" s="65" t="s">
        <v>614</v>
      </c>
    </row>
    <row r="82" spans="1:18" ht="12" customHeight="1">
      <c r="A82" s="40">
        <v>80</v>
      </c>
      <c r="B82" s="41" t="s">
        <v>77</v>
      </c>
      <c r="C82" s="9" t="s">
        <v>458</v>
      </c>
      <c r="D82" s="3">
        <v>39</v>
      </c>
      <c r="E82" s="4">
        <v>57.816666666666805</v>
      </c>
      <c r="F82" s="1" t="s">
        <v>39</v>
      </c>
      <c r="G82" s="5">
        <v>5</v>
      </c>
      <c r="H82" s="6">
        <v>40.5</v>
      </c>
      <c r="I82" s="1" t="s">
        <v>278</v>
      </c>
      <c r="J82" s="7">
        <f t="shared" si="4"/>
        <v>826.812</v>
      </c>
      <c r="K82" s="7">
        <v>252</v>
      </c>
      <c r="L82" s="42"/>
      <c r="M82" s="8">
        <v>10</v>
      </c>
      <c r="N82" s="8">
        <v>28</v>
      </c>
      <c r="O82" s="9"/>
      <c r="P82" s="43"/>
      <c r="Q82" s="10"/>
      <c r="R82" s="44" t="s">
        <v>28</v>
      </c>
    </row>
    <row r="83" spans="1:20" ht="12" customHeight="1">
      <c r="A83" s="40">
        <v>81</v>
      </c>
      <c r="B83" s="41" t="s">
        <v>78</v>
      </c>
      <c r="C83" s="9" t="s">
        <v>458</v>
      </c>
      <c r="D83" s="3">
        <v>39</v>
      </c>
      <c r="E83" s="4">
        <v>59.268</v>
      </c>
      <c r="F83" s="1" t="s">
        <v>39</v>
      </c>
      <c r="G83" s="5">
        <v>6</v>
      </c>
      <c r="H83" s="6">
        <v>32.926</v>
      </c>
      <c r="I83" s="1" t="s">
        <v>278</v>
      </c>
      <c r="J83" s="7">
        <f t="shared" si="4"/>
        <v>734.9440000000001</v>
      </c>
      <c r="K83" s="7">
        <v>224</v>
      </c>
      <c r="L83" s="42"/>
      <c r="M83" s="8">
        <v>14</v>
      </c>
      <c r="N83" s="8">
        <v>32</v>
      </c>
      <c r="O83" s="9">
        <v>287</v>
      </c>
      <c r="P83" s="43" t="s">
        <v>220</v>
      </c>
      <c r="Q83" s="10"/>
      <c r="R83" s="44" t="s">
        <v>28</v>
      </c>
      <c r="S83" s="38" t="s">
        <v>211</v>
      </c>
      <c r="T83" s="38" t="s">
        <v>594</v>
      </c>
    </row>
    <row r="84" spans="1:18" ht="12" customHeight="1">
      <c r="A84" s="40">
        <v>82</v>
      </c>
      <c r="B84" s="41" t="s">
        <v>79</v>
      </c>
      <c r="C84" s="9" t="s">
        <v>458</v>
      </c>
      <c r="D84" s="3">
        <v>40</v>
      </c>
      <c r="E84" s="4">
        <v>3.855</v>
      </c>
      <c r="F84" s="1" t="s">
        <v>39</v>
      </c>
      <c r="G84" s="5">
        <v>5</v>
      </c>
      <c r="H84" s="6">
        <v>36.101</v>
      </c>
      <c r="I84" s="1" t="s">
        <v>278</v>
      </c>
      <c r="J84" s="7">
        <f t="shared" si="4"/>
        <v>1246.78</v>
      </c>
      <c r="K84" s="7">
        <v>380</v>
      </c>
      <c r="L84" s="46" t="s">
        <v>37</v>
      </c>
      <c r="M84" s="8">
        <v>2</v>
      </c>
      <c r="N84" s="8">
        <v>20</v>
      </c>
      <c r="O84" s="9" t="s">
        <v>212</v>
      </c>
      <c r="P84" s="43" t="s">
        <v>213</v>
      </c>
      <c r="Q84" s="10"/>
      <c r="R84" s="44" t="s">
        <v>28</v>
      </c>
    </row>
    <row r="85" spans="1:18" ht="12" customHeight="1">
      <c r="A85" s="40">
        <v>83</v>
      </c>
      <c r="B85" s="51" t="s">
        <v>596</v>
      </c>
      <c r="C85" s="9" t="s">
        <v>458</v>
      </c>
      <c r="D85" s="3">
        <v>39</v>
      </c>
      <c r="E85" s="4">
        <v>12.314</v>
      </c>
      <c r="F85" s="1" t="s">
        <v>39</v>
      </c>
      <c r="G85" s="5">
        <v>5</v>
      </c>
      <c r="H85" s="6">
        <v>23.485</v>
      </c>
      <c r="I85" s="1" t="s">
        <v>278</v>
      </c>
      <c r="J85" s="7">
        <f t="shared" si="4"/>
        <v>1213.97</v>
      </c>
      <c r="K85" s="7">
        <v>370</v>
      </c>
      <c r="L85" s="42"/>
      <c r="M85" s="8">
        <v>4</v>
      </c>
      <c r="N85" s="8">
        <v>22</v>
      </c>
      <c r="O85" s="9">
        <v>1000</v>
      </c>
      <c r="P85" s="43" t="s">
        <v>220</v>
      </c>
      <c r="Q85" s="10"/>
      <c r="R85" s="44" t="s">
        <v>28</v>
      </c>
    </row>
    <row r="86" spans="1:20" ht="12" customHeight="1">
      <c r="A86" s="40">
        <v>84</v>
      </c>
      <c r="B86" s="41" t="s">
        <v>80</v>
      </c>
      <c r="C86" s="9" t="s">
        <v>458</v>
      </c>
      <c r="D86" s="3">
        <v>39</v>
      </c>
      <c r="E86" s="4">
        <v>54.928</v>
      </c>
      <c r="F86" s="1" t="s">
        <v>39</v>
      </c>
      <c r="G86" s="5">
        <v>5</v>
      </c>
      <c r="H86" s="6">
        <v>33.075</v>
      </c>
      <c r="I86" s="1" t="s">
        <v>278</v>
      </c>
      <c r="J86" s="7">
        <f t="shared" si="4"/>
        <v>951.49</v>
      </c>
      <c r="K86" s="7">
        <v>290</v>
      </c>
      <c r="L86" s="42"/>
      <c r="M86" s="8">
        <v>9</v>
      </c>
      <c r="N86" s="8">
        <v>27</v>
      </c>
      <c r="O86" s="9">
        <v>280</v>
      </c>
      <c r="P86" s="43" t="s">
        <v>220</v>
      </c>
      <c r="Q86" s="10"/>
      <c r="R86" s="44" t="s">
        <v>28</v>
      </c>
      <c r="S86" s="38" t="s">
        <v>349</v>
      </c>
      <c r="T86" s="100" t="s">
        <v>378</v>
      </c>
    </row>
    <row r="87" spans="1:18" ht="12" customHeight="1">
      <c r="A87" s="40">
        <v>85</v>
      </c>
      <c r="B87" s="41" t="s">
        <v>883</v>
      </c>
      <c r="C87" s="9" t="s">
        <v>458</v>
      </c>
      <c r="D87" s="3">
        <v>40</v>
      </c>
      <c r="E87" s="4">
        <v>3.7400000000000944</v>
      </c>
      <c r="F87" s="1" t="s">
        <v>39</v>
      </c>
      <c r="G87" s="5">
        <v>5</v>
      </c>
      <c r="H87" s="6">
        <v>21.14</v>
      </c>
      <c r="I87" s="1" t="s">
        <v>278</v>
      </c>
      <c r="J87" s="7">
        <f t="shared" si="4"/>
        <v>918.6800000000001</v>
      </c>
      <c r="K87" s="7">
        <v>280</v>
      </c>
      <c r="L87" s="46"/>
      <c r="M87" s="8">
        <v>9</v>
      </c>
      <c r="N87" s="8">
        <v>27</v>
      </c>
      <c r="O87" s="9">
        <v>700</v>
      </c>
      <c r="P87" s="43" t="s">
        <v>220</v>
      </c>
      <c r="Q87" s="10"/>
      <c r="R87" s="44" t="s">
        <v>28</v>
      </c>
    </row>
    <row r="88" spans="1:20" ht="12" customHeight="1">
      <c r="A88" s="40">
        <v>86</v>
      </c>
      <c r="B88" s="41" t="s">
        <v>73</v>
      </c>
      <c r="C88" s="9" t="s">
        <v>457</v>
      </c>
      <c r="D88" s="3">
        <v>36</v>
      </c>
      <c r="E88" s="4">
        <v>44.755</v>
      </c>
      <c r="F88" s="1" t="s">
        <v>39</v>
      </c>
      <c r="G88" s="5">
        <v>6</v>
      </c>
      <c r="H88" s="6">
        <v>3.522</v>
      </c>
      <c r="I88" s="1" t="s">
        <v>278</v>
      </c>
      <c r="J88" s="7">
        <f t="shared" si="4"/>
        <v>91.86800000000001</v>
      </c>
      <c r="K88" s="7">
        <v>28</v>
      </c>
      <c r="L88" s="45"/>
      <c r="M88" s="8">
        <v>3</v>
      </c>
      <c r="N88" s="8">
        <f>IF(M88&gt;17.9,M88-18,M88+18)</f>
        <v>21</v>
      </c>
      <c r="O88" s="9" t="s">
        <v>601</v>
      </c>
      <c r="P88" s="43" t="s">
        <v>196</v>
      </c>
      <c r="Q88" s="10"/>
      <c r="R88" s="44" t="s">
        <v>28</v>
      </c>
      <c r="S88" s="38" t="s">
        <v>839</v>
      </c>
      <c r="T88" s="65" t="s">
        <v>838</v>
      </c>
    </row>
    <row r="89" spans="1:19" ht="12" customHeight="1">
      <c r="A89" s="40">
        <v>87</v>
      </c>
      <c r="B89" s="41" t="s">
        <v>874</v>
      </c>
      <c r="C89" s="9" t="s">
        <v>457</v>
      </c>
      <c r="D89" s="3">
        <v>36</v>
      </c>
      <c r="E89" s="4">
        <v>39.933</v>
      </c>
      <c r="F89" s="1" t="s">
        <v>39</v>
      </c>
      <c r="G89" s="5">
        <v>6</v>
      </c>
      <c r="H89" s="6">
        <v>5.67</v>
      </c>
      <c r="I89" s="1" t="s">
        <v>278</v>
      </c>
      <c r="J89" s="7">
        <f>+K89*3.281</f>
        <v>42.653</v>
      </c>
      <c r="K89" s="7">
        <v>13</v>
      </c>
      <c r="L89" s="42" t="s">
        <v>25</v>
      </c>
      <c r="M89" s="8">
        <v>10</v>
      </c>
      <c r="N89" s="8">
        <v>28</v>
      </c>
      <c r="O89" s="9" t="s">
        <v>235</v>
      </c>
      <c r="P89" s="9" t="s">
        <v>196</v>
      </c>
      <c r="Q89" s="10"/>
      <c r="R89" s="44" t="s">
        <v>28</v>
      </c>
      <c r="S89" s="38" t="s">
        <v>875</v>
      </c>
    </row>
    <row r="90" spans="1:20" ht="12" customHeight="1">
      <c r="A90" s="40">
        <v>88</v>
      </c>
      <c r="B90" s="41" t="s">
        <v>326</v>
      </c>
      <c r="C90" s="9" t="s">
        <v>457</v>
      </c>
      <c r="D90" s="3">
        <v>36</v>
      </c>
      <c r="E90" s="4">
        <v>26.511</v>
      </c>
      <c r="F90" s="1" t="s">
        <v>39</v>
      </c>
      <c r="G90" s="5">
        <v>5</v>
      </c>
      <c r="H90" s="6">
        <v>56.374</v>
      </c>
      <c r="I90" s="1" t="s">
        <v>278</v>
      </c>
      <c r="J90" s="7">
        <f>IF(K90="","",+K90*3.281)</f>
        <v>150.92600000000002</v>
      </c>
      <c r="K90" s="7">
        <v>46</v>
      </c>
      <c r="L90" s="9" t="s">
        <v>25</v>
      </c>
      <c r="M90" s="8">
        <v>14</v>
      </c>
      <c r="N90" s="8">
        <v>32</v>
      </c>
      <c r="O90" s="9" t="s">
        <v>209</v>
      </c>
      <c r="P90" s="43" t="s">
        <v>196</v>
      </c>
      <c r="Q90" s="10">
        <v>130.125</v>
      </c>
      <c r="R90" s="53" t="s">
        <v>28</v>
      </c>
      <c r="S90" s="38">
        <v>654508439</v>
      </c>
      <c r="T90" s="75"/>
    </row>
    <row r="91" spans="1:18" ht="12" customHeight="1">
      <c r="A91" s="40">
        <v>89</v>
      </c>
      <c r="B91" s="41" t="s">
        <v>74</v>
      </c>
      <c r="C91" s="9" t="s">
        <v>457</v>
      </c>
      <c r="D91" s="3">
        <v>36</v>
      </c>
      <c r="E91" s="4">
        <v>38.506</v>
      </c>
      <c r="F91" s="1" t="s">
        <v>39</v>
      </c>
      <c r="G91" s="5">
        <v>6</v>
      </c>
      <c r="H91" s="6">
        <v>19.866</v>
      </c>
      <c r="I91" s="1" t="s">
        <v>278</v>
      </c>
      <c r="J91" s="7">
        <f>IF(K91="","",+K91*3.281)</f>
        <v>85.306</v>
      </c>
      <c r="K91" s="7">
        <v>26</v>
      </c>
      <c r="L91" s="42"/>
      <c r="M91" s="8" t="s">
        <v>205</v>
      </c>
      <c r="N91" s="8">
        <f>IF(M91&gt;17.9,M91-18,M91+18)</f>
        <v>10</v>
      </c>
      <c r="O91" s="9"/>
      <c r="P91" s="43" t="s">
        <v>196</v>
      </c>
      <c r="Q91" s="10"/>
      <c r="R91" s="44" t="s">
        <v>28</v>
      </c>
    </row>
    <row r="92" spans="1:20" ht="12" customHeight="1">
      <c r="A92" s="40">
        <v>90</v>
      </c>
      <c r="B92" s="51" t="s">
        <v>677</v>
      </c>
      <c r="C92" s="24" t="s">
        <v>457</v>
      </c>
      <c r="D92" s="3">
        <v>36</v>
      </c>
      <c r="E92" s="4">
        <v>51.084</v>
      </c>
      <c r="F92" s="1" t="s">
        <v>39</v>
      </c>
      <c r="G92" s="5">
        <v>6</v>
      </c>
      <c r="H92" s="6">
        <v>8.15</v>
      </c>
      <c r="I92" s="1" t="s">
        <v>278</v>
      </c>
      <c r="J92" s="7">
        <f>+K92*3.281</f>
        <v>65.62</v>
      </c>
      <c r="K92" s="7">
        <v>20</v>
      </c>
      <c r="L92" s="42" t="s">
        <v>25</v>
      </c>
      <c r="M92" s="8">
        <v>8</v>
      </c>
      <c r="N92" s="8">
        <v>26</v>
      </c>
      <c r="O92" s="9">
        <v>1200</v>
      </c>
      <c r="P92" s="43" t="s">
        <v>196</v>
      </c>
      <c r="Q92" s="10">
        <v>130.125</v>
      </c>
      <c r="R92" s="44"/>
      <c r="S92" s="38">
        <v>607543405</v>
      </c>
      <c r="T92" s="65" t="s">
        <v>678</v>
      </c>
    </row>
    <row r="93" spans="1:20" ht="12" customHeight="1">
      <c r="A93" s="40">
        <v>91</v>
      </c>
      <c r="B93" s="41" t="s">
        <v>298</v>
      </c>
      <c r="C93" s="9" t="s">
        <v>457</v>
      </c>
      <c r="D93" s="3">
        <v>36</v>
      </c>
      <c r="E93" s="4">
        <v>52.383</v>
      </c>
      <c r="F93" s="1" t="s">
        <v>39</v>
      </c>
      <c r="G93" s="5">
        <v>5</v>
      </c>
      <c r="H93" s="6">
        <v>38.864</v>
      </c>
      <c r="I93" s="1" t="s">
        <v>278</v>
      </c>
      <c r="J93" s="7">
        <f>+K93*3.281</f>
        <v>367.47200000000004</v>
      </c>
      <c r="K93" s="7">
        <v>112</v>
      </c>
      <c r="L93" s="45" t="s">
        <v>25</v>
      </c>
      <c r="M93" s="8">
        <v>6</v>
      </c>
      <c r="N93" s="8">
        <v>24</v>
      </c>
      <c r="O93" s="9" t="s">
        <v>296</v>
      </c>
      <c r="P93" s="43" t="s">
        <v>196</v>
      </c>
      <c r="Q93" s="10"/>
      <c r="R93" s="44" t="s">
        <v>28</v>
      </c>
      <c r="S93" s="38" t="s">
        <v>902</v>
      </c>
      <c r="T93" s="65" t="s">
        <v>297</v>
      </c>
    </row>
    <row r="94" spans="1:20" ht="12" customHeight="1">
      <c r="A94" s="40">
        <v>92</v>
      </c>
      <c r="B94" s="41" t="s">
        <v>303</v>
      </c>
      <c r="C94" s="9" t="s">
        <v>457</v>
      </c>
      <c r="D94" s="3">
        <v>36</v>
      </c>
      <c r="E94" s="71">
        <v>50.413</v>
      </c>
      <c r="F94" s="1" t="s">
        <v>39</v>
      </c>
      <c r="G94" s="5">
        <v>5</v>
      </c>
      <c r="H94" s="72">
        <v>36.733</v>
      </c>
      <c r="I94" s="1" t="s">
        <v>278</v>
      </c>
      <c r="J94" s="7"/>
      <c r="K94" s="7"/>
      <c r="L94" s="9" t="s">
        <v>25</v>
      </c>
      <c r="M94" s="8">
        <v>15</v>
      </c>
      <c r="N94" s="8">
        <v>33</v>
      </c>
      <c r="O94" s="9">
        <v>400</v>
      </c>
      <c r="P94" s="9" t="s">
        <v>196</v>
      </c>
      <c r="Q94" s="10"/>
      <c r="R94" s="44" t="s">
        <v>28</v>
      </c>
      <c r="T94" s="1"/>
    </row>
    <row r="95" spans="1:20" ht="12" customHeight="1">
      <c r="A95" s="40">
        <v>93</v>
      </c>
      <c r="B95" s="51" t="s">
        <v>879</v>
      </c>
      <c r="C95" s="9" t="s">
        <v>482</v>
      </c>
      <c r="D95" s="3">
        <v>43</v>
      </c>
      <c r="E95" s="4">
        <v>24.132</v>
      </c>
      <c r="F95" s="1" t="s">
        <v>39</v>
      </c>
      <c r="G95" s="5">
        <v>3</v>
      </c>
      <c r="H95" s="6">
        <v>59.859</v>
      </c>
      <c r="I95" s="1" t="s">
        <v>278</v>
      </c>
      <c r="J95" s="7">
        <f aca="true" t="shared" si="5" ref="J95:J102">IF(K95="","",+K95*3.281)</f>
        <v>45.934000000000005</v>
      </c>
      <c r="K95" s="7">
        <v>14</v>
      </c>
      <c r="L95" s="42" t="s">
        <v>25</v>
      </c>
      <c r="M95" s="8">
        <v>6</v>
      </c>
      <c r="N95" s="8">
        <f>IF(M95&gt;17.9,M95-18,M95+18)</f>
        <v>24</v>
      </c>
      <c r="O95" s="9">
        <v>300</v>
      </c>
      <c r="P95" s="43" t="s">
        <v>241</v>
      </c>
      <c r="Q95" s="10">
        <v>123.45</v>
      </c>
      <c r="R95" s="44" t="s">
        <v>28</v>
      </c>
      <c r="S95" s="38">
        <v>669428462</v>
      </c>
      <c r="T95" s="65" t="s">
        <v>880</v>
      </c>
    </row>
    <row r="96" spans="1:18" ht="12" customHeight="1">
      <c r="A96" s="40">
        <v>94</v>
      </c>
      <c r="B96" s="41" t="s">
        <v>151</v>
      </c>
      <c r="C96" s="9" t="s">
        <v>482</v>
      </c>
      <c r="D96" s="3">
        <v>43</v>
      </c>
      <c r="E96" s="4">
        <v>23.559</v>
      </c>
      <c r="F96" s="1" t="s">
        <v>39</v>
      </c>
      <c r="G96" s="5">
        <v>4</v>
      </c>
      <c r="H96" s="6">
        <v>12.112999999999978</v>
      </c>
      <c r="I96" s="1" t="s">
        <v>278</v>
      </c>
      <c r="J96" s="7">
        <f t="shared" si="5"/>
        <v>164.05</v>
      </c>
      <c r="K96" s="7">
        <v>50</v>
      </c>
      <c r="L96" s="45" t="s">
        <v>25</v>
      </c>
      <c r="M96" s="8">
        <v>16</v>
      </c>
      <c r="N96" s="8">
        <v>34</v>
      </c>
      <c r="O96" s="9" t="s">
        <v>248</v>
      </c>
      <c r="P96" s="43" t="s">
        <v>220</v>
      </c>
      <c r="Q96" s="10"/>
      <c r="R96" s="44" t="s">
        <v>28</v>
      </c>
    </row>
    <row r="97" spans="1:18" ht="12" customHeight="1">
      <c r="A97" s="40">
        <v>95</v>
      </c>
      <c r="B97" s="41" t="s">
        <v>152</v>
      </c>
      <c r="C97" s="9" t="s">
        <v>482</v>
      </c>
      <c r="D97" s="3">
        <v>43</v>
      </c>
      <c r="E97" s="4">
        <v>8.88</v>
      </c>
      <c r="F97" s="1" t="s">
        <v>39</v>
      </c>
      <c r="G97" s="5">
        <v>4</v>
      </c>
      <c r="H97" s="6">
        <v>15.09</v>
      </c>
      <c r="I97" s="1" t="s">
        <v>278</v>
      </c>
      <c r="J97" s="7">
        <f t="shared" si="5"/>
        <v>2493.56</v>
      </c>
      <c r="K97" s="7">
        <v>760</v>
      </c>
      <c r="L97" s="42"/>
      <c r="M97" s="8"/>
      <c r="N97" s="8"/>
      <c r="O97" s="9"/>
      <c r="P97" s="43"/>
      <c r="Q97" s="10"/>
      <c r="R97" s="44" t="s">
        <v>28</v>
      </c>
    </row>
    <row r="98" spans="1:18" ht="12" customHeight="1">
      <c r="A98" s="40">
        <v>96</v>
      </c>
      <c r="B98" s="41" t="s">
        <v>402</v>
      </c>
      <c r="C98" s="9" t="s">
        <v>461</v>
      </c>
      <c r="D98" s="3">
        <v>39</v>
      </c>
      <c r="E98" s="4">
        <v>58.314</v>
      </c>
      <c r="F98" s="1" t="s">
        <v>39</v>
      </c>
      <c r="G98" s="5">
        <v>0</v>
      </c>
      <c r="H98" s="6">
        <v>41.141</v>
      </c>
      <c r="I98" s="1" t="s">
        <v>278</v>
      </c>
      <c r="J98" s="7">
        <f t="shared" si="5"/>
        <v>3264.5950000000003</v>
      </c>
      <c r="K98" s="7">
        <v>995</v>
      </c>
      <c r="L98" s="42" t="s">
        <v>37</v>
      </c>
      <c r="M98" s="8">
        <v>12</v>
      </c>
      <c r="N98" s="8">
        <v>30</v>
      </c>
      <c r="O98" s="9">
        <v>260</v>
      </c>
      <c r="P98" s="43" t="s">
        <v>213</v>
      </c>
      <c r="Q98" s="10"/>
      <c r="R98" s="44" t="s">
        <v>28</v>
      </c>
    </row>
    <row r="99" spans="1:20" ht="12" customHeight="1">
      <c r="A99" s="40">
        <v>97</v>
      </c>
      <c r="B99" s="41" t="s">
        <v>385</v>
      </c>
      <c r="C99" s="9" t="s">
        <v>461</v>
      </c>
      <c r="D99" s="3">
        <v>39</v>
      </c>
      <c r="E99" s="4">
        <v>59.699</v>
      </c>
      <c r="F99" s="1" t="s">
        <v>39</v>
      </c>
      <c r="G99" s="12">
        <v>0</v>
      </c>
      <c r="H99" s="14">
        <v>-1.491</v>
      </c>
      <c r="I99" s="13" t="s">
        <v>279</v>
      </c>
      <c r="J99" s="7">
        <f t="shared" si="5"/>
        <v>16.405</v>
      </c>
      <c r="K99" s="7">
        <v>5</v>
      </c>
      <c r="L99" s="42" t="s">
        <v>25</v>
      </c>
      <c r="M99" s="8" t="s">
        <v>198</v>
      </c>
      <c r="N99" s="8">
        <f>IF(M99&gt;17.9,M99-18,M99+18)</f>
        <v>18</v>
      </c>
      <c r="O99" s="9">
        <v>763</v>
      </c>
      <c r="P99" s="43" t="s">
        <v>196</v>
      </c>
      <c r="Q99" s="10">
        <v>123.5</v>
      </c>
      <c r="R99" s="44" t="s">
        <v>28</v>
      </c>
      <c r="S99" s="38" t="s">
        <v>405</v>
      </c>
      <c r="T99" s="65"/>
    </row>
    <row r="100" spans="1:20" ht="12" customHeight="1">
      <c r="A100" s="40">
        <v>98</v>
      </c>
      <c r="B100" s="41" t="s">
        <v>307</v>
      </c>
      <c r="C100" s="9" t="s">
        <v>461</v>
      </c>
      <c r="D100" s="3">
        <v>39</v>
      </c>
      <c r="E100" s="4">
        <v>45.042</v>
      </c>
      <c r="F100" s="1" t="s">
        <v>39</v>
      </c>
      <c r="G100" s="5">
        <v>0</v>
      </c>
      <c r="H100" s="6">
        <v>10.911</v>
      </c>
      <c r="I100" s="1" t="s">
        <v>278</v>
      </c>
      <c r="J100" s="7">
        <f t="shared" si="5"/>
        <v>6.562</v>
      </c>
      <c r="K100" s="7">
        <v>2</v>
      </c>
      <c r="L100" s="42" t="s">
        <v>25</v>
      </c>
      <c r="M100" s="8">
        <v>16</v>
      </c>
      <c r="N100" s="8">
        <v>34</v>
      </c>
      <c r="O100" s="9" t="s">
        <v>409</v>
      </c>
      <c r="P100" s="43" t="s">
        <v>220</v>
      </c>
      <c r="Q100" s="10">
        <v>130.1</v>
      </c>
      <c r="R100" s="44" t="s">
        <v>28</v>
      </c>
      <c r="S100" s="38" t="s">
        <v>851</v>
      </c>
      <c r="T100" s="65" t="s">
        <v>852</v>
      </c>
    </row>
    <row r="101" spans="1:20" ht="12" customHeight="1">
      <c r="A101" s="40">
        <v>99</v>
      </c>
      <c r="B101" s="41" t="s">
        <v>569</v>
      </c>
      <c r="C101" s="9" t="s">
        <v>461</v>
      </c>
      <c r="D101" s="3">
        <v>40</v>
      </c>
      <c r="E101" s="4">
        <v>31.206</v>
      </c>
      <c r="F101" s="1" t="s">
        <v>39</v>
      </c>
      <c r="G101" s="12">
        <v>0</v>
      </c>
      <c r="H101" s="14">
        <v>-23.391</v>
      </c>
      <c r="I101" s="13" t="s">
        <v>279</v>
      </c>
      <c r="J101" s="7">
        <f t="shared" si="5"/>
        <v>383.877</v>
      </c>
      <c r="K101" s="7">
        <v>117</v>
      </c>
      <c r="L101" s="45" t="s">
        <v>25</v>
      </c>
      <c r="M101" s="8">
        <v>18</v>
      </c>
      <c r="N101" s="8">
        <v>36</v>
      </c>
      <c r="O101" s="9" t="s">
        <v>207</v>
      </c>
      <c r="P101" s="43" t="s">
        <v>220</v>
      </c>
      <c r="Q101" s="10">
        <v>130.125</v>
      </c>
      <c r="R101" s="44" t="s">
        <v>28</v>
      </c>
      <c r="S101" s="38" t="s">
        <v>222</v>
      </c>
      <c r="T101" s="65" t="s">
        <v>837</v>
      </c>
    </row>
    <row r="102" spans="1:18" ht="12" customHeight="1">
      <c r="A102" s="40">
        <v>100</v>
      </c>
      <c r="B102" s="41" t="s">
        <v>387</v>
      </c>
      <c r="C102" s="9" t="s">
        <v>461</v>
      </c>
      <c r="D102" s="3">
        <v>40</v>
      </c>
      <c r="E102" s="4">
        <v>19.911</v>
      </c>
      <c r="F102" s="1" t="s">
        <v>39</v>
      </c>
      <c r="G102" s="5">
        <v>0</v>
      </c>
      <c r="H102" s="6">
        <v>18.038</v>
      </c>
      <c r="I102" s="1" t="s">
        <v>278</v>
      </c>
      <c r="J102" s="7">
        <f t="shared" si="5"/>
        <v>2952.9</v>
      </c>
      <c r="K102" s="7">
        <v>900</v>
      </c>
      <c r="L102" s="42" t="s">
        <v>37</v>
      </c>
      <c r="M102" s="8">
        <v>12</v>
      </c>
      <c r="N102" s="8">
        <v>30</v>
      </c>
      <c r="O102" s="9">
        <v>900</v>
      </c>
      <c r="P102" s="43" t="s">
        <v>553</v>
      </c>
      <c r="Q102" s="10"/>
      <c r="R102" s="44" t="s">
        <v>28</v>
      </c>
    </row>
    <row r="103" spans="1:18" ht="12" customHeight="1">
      <c r="A103" s="40">
        <v>101</v>
      </c>
      <c r="B103" s="41" t="s">
        <v>428</v>
      </c>
      <c r="C103" s="9" t="s">
        <v>460</v>
      </c>
      <c r="D103" s="3">
        <v>38</v>
      </c>
      <c r="E103" s="4">
        <v>57.312</v>
      </c>
      <c r="F103" s="1" t="s">
        <v>39</v>
      </c>
      <c r="G103" s="5">
        <v>3</v>
      </c>
      <c r="H103" s="6">
        <v>44.362</v>
      </c>
      <c r="I103" s="1" t="s">
        <v>278</v>
      </c>
      <c r="J103" s="7">
        <f>+K103*3.281</f>
        <v>2067.03</v>
      </c>
      <c r="K103" s="7">
        <v>630</v>
      </c>
      <c r="L103" s="42"/>
      <c r="M103" s="8"/>
      <c r="N103" s="8"/>
      <c r="O103" s="9"/>
      <c r="P103" s="43"/>
      <c r="Q103" s="10"/>
      <c r="R103" s="44" t="s">
        <v>28</v>
      </c>
    </row>
    <row r="104" spans="1:18" ht="12" customHeight="1">
      <c r="A104" s="40">
        <v>102</v>
      </c>
      <c r="B104" s="51" t="s">
        <v>676</v>
      </c>
      <c r="C104" s="24" t="s">
        <v>460</v>
      </c>
      <c r="D104" s="3">
        <v>38</v>
      </c>
      <c r="E104" s="4">
        <v>43.914</v>
      </c>
      <c r="F104" s="1" t="s">
        <v>39</v>
      </c>
      <c r="G104" s="5">
        <v>4</v>
      </c>
      <c r="H104" s="6">
        <v>18.771</v>
      </c>
      <c r="I104" s="1" t="s">
        <v>278</v>
      </c>
      <c r="J104" s="7">
        <f>+K104*3.281</f>
        <v>2231.08</v>
      </c>
      <c r="K104" s="7">
        <v>680</v>
      </c>
      <c r="L104" s="42"/>
      <c r="M104" s="8">
        <v>11</v>
      </c>
      <c r="N104" s="8">
        <v>29</v>
      </c>
      <c r="O104" s="9">
        <v>1500</v>
      </c>
      <c r="P104" s="43" t="s">
        <v>220</v>
      </c>
      <c r="Q104" s="10"/>
      <c r="R104" s="44"/>
    </row>
    <row r="105" spans="1:18" ht="12" customHeight="1">
      <c r="A105" s="40">
        <v>103</v>
      </c>
      <c r="B105" s="41" t="s">
        <v>588</v>
      </c>
      <c r="C105" s="9" t="s">
        <v>460</v>
      </c>
      <c r="D105" s="3">
        <v>38</v>
      </c>
      <c r="E105" s="4">
        <v>30.353</v>
      </c>
      <c r="F105" s="1" t="s">
        <v>39</v>
      </c>
      <c r="G105" s="5">
        <v>3</v>
      </c>
      <c r="H105" s="6">
        <v>25.606</v>
      </c>
      <c r="I105" s="1" t="s">
        <v>278</v>
      </c>
      <c r="J105" s="7">
        <f>+K105*3.281</f>
        <v>2395.13</v>
      </c>
      <c r="K105" s="7">
        <v>730</v>
      </c>
      <c r="L105" s="42" t="s">
        <v>25</v>
      </c>
      <c r="M105" s="8">
        <v>9</v>
      </c>
      <c r="N105" s="8">
        <f>IF(M105&gt;17.9,M105-18,M105+18)</f>
        <v>27</v>
      </c>
      <c r="O105" s="9">
        <v>830</v>
      </c>
      <c r="P105" s="43" t="s">
        <v>196</v>
      </c>
      <c r="Q105" s="10"/>
      <c r="R105" s="44" t="s">
        <v>28</v>
      </c>
    </row>
    <row r="106" spans="1:18" ht="12" customHeight="1">
      <c r="A106" s="40">
        <v>104</v>
      </c>
      <c r="B106" s="51" t="s">
        <v>591</v>
      </c>
      <c r="C106" s="9" t="s">
        <v>460</v>
      </c>
      <c r="D106" s="3">
        <v>38</v>
      </c>
      <c r="E106" s="4">
        <v>30.846</v>
      </c>
      <c r="F106" s="1" t="s">
        <v>39</v>
      </c>
      <c r="G106" s="5">
        <v>3</v>
      </c>
      <c r="H106" s="6">
        <v>21.587</v>
      </c>
      <c r="I106" s="1" t="s">
        <v>278</v>
      </c>
      <c r="J106" s="7">
        <f>+K106*3.281</f>
        <v>2460.75</v>
      </c>
      <c r="K106" s="7">
        <v>750</v>
      </c>
      <c r="L106" s="42"/>
      <c r="M106" s="8">
        <v>10</v>
      </c>
      <c r="N106" s="8">
        <v>28</v>
      </c>
      <c r="O106" s="9">
        <v>1250</v>
      </c>
      <c r="P106" s="43" t="s">
        <v>220</v>
      </c>
      <c r="Q106" s="10"/>
      <c r="R106" s="44"/>
    </row>
    <row r="107" spans="1:18" ht="12" customHeight="1">
      <c r="A107" s="40">
        <v>105</v>
      </c>
      <c r="B107" s="41" t="s">
        <v>88</v>
      </c>
      <c r="C107" s="9" t="s">
        <v>460</v>
      </c>
      <c r="D107" s="3">
        <v>38</v>
      </c>
      <c r="E107" s="4">
        <v>47.735</v>
      </c>
      <c r="F107" s="1" t="s">
        <v>39</v>
      </c>
      <c r="G107" s="5">
        <v>4</v>
      </c>
      <c r="H107" s="6">
        <v>4.991</v>
      </c>
      <c r="I107" s="1" t="s">
        <v>278</v>
      </c>
      <c r="J107" s="7">
        <f>IF(K107="","",+K107*3.281)</f>
      </c>
      <c r="K107" s="7"/>
      <c r="L107" s="42"/>
      <c r="M107" s="8"/>
      <c r="N107" s="8"/>
      <c r="O107" s="9"/>
      <c r="P107" s="43" t="s">
        <v>202</v>
      </c>
      <c r="Q107" s="10"/>
      <c r="R107" s="44" t="s">
        <v>28</v>
      </c>
    </row>
    <row r="108" spans="1:18" ht="12" customHeight="1">
      <c r="A108" s="40">
        <v>106</v>
      </c>
      <c r="B108" s="41" t="s">
        <v>89</v>
      </c>
      <c r="C108" s="9" t="s">
        <v>460</v>
      </c>
      <c r="D108" s="3">
        <v>38</v>
      </c>
      <c r="E108" s="4">
        <v>40.886</v>
      </c>
      <c r="F108" s="1" t="s">
        <v>39</v>
      </c>
      <c r="G108" s="5">
        <v>3</v>
      </c>
      <c r="H108" s="6">
        <v>47.786</v>
      </c>
      <c r="I108" s="1" t="s">
        <v>278</v>
      </c>
      <c r="J108" s="7">
        <f>IF(K108="","",+K108*3.281)</f>
        <v>2296.7000000000003</v>
      </c>
      <c r="K108" s="7">
        <v>700</v>
      </c>
      <c r="L108" s="42"/>
      <c r="M108" s="8"/>
      <c r="N108" s="8"/>
      <c r="O108" s="9"/>
      <c r="P108" s="43"/>
      <c r="Q108" s="10"/>
      <c r="R108" s="44" t="s">
        <v>28</v>
      </c>
    </row>
    <row r="109" spans="1:18" ht="12" customHeight="1">
      <c r="A109" s="40">
        <v>107</v>
      </c>
      <c r="B109" s="149" t="s">
        <v>763</v>
      </c>
      <c r="C109" s="9" t="s">
        <v>460</v>
      </c>
      <c r="D109" s="3">
        <v>39</v>
      </c>
      <c r="E109" s="4">
        <v>13.457</v>
      </c>
      <c r="F109" s="1" t="s">
        <v>39</v>
      </c>
      <c r="G109" s="5">
        <v>4</v>
      </c>
      <c r="H109" s="6">
        <v>18.458</v>
      </c>
      <c r="I109" s="1" t="s">
        <v>278</v>
      </c>
      <c r="J109" s="7">
        <f>+K109*3.281</f>
        <v>1771.74</v>
      </c>
      <c r="K109" s="7">
        <v>540</v>
      </c>
      <c r="L109" s="42"/>
      <c r="M109" s="8">
        <v>11</v>
      </c>
      <c r="N109" s="8">
        <v>29</v>
      </c>
      <c r="O109" s="9">
        <v>570</v>
      </c>
      <c r="P109" s="43" t="s">
        <v>220</v>
      </c>
      <c r="Q109" s="10"/>
      <c r="R109" s="44"/>
    </row>
    <row r="110" spans="1:18" ht="12" customHeight="1">
      <c r="A110" s="40">
        <v>108</v>
      </c>
      <c r="B110" s="41" t="s">
        <v>90</v>
      </c>
      <c r="C110" s="9" t="s">
        <v>460</v>
      </c>
      <c r="D110" s="3">
        <v>38</v>
      </c>
      <c r="E110" s="4">
        <v>31.628</v>
      </c>
      <c r="F110" s="1" t="s">
        <v>39</v>
      </c>
      <c r="G110" s="5">
        <v>4</v>
      </c>
      <c r="H110" s="6">
        <v>23.362</v>
      </c>
      <c r="I110" s="1" t="s">
        <v>278</v>
      </c>
      <c r="J110" s="7">
        <f>+K110*3.281</f>
        <v>2674.0150000000003</v>
      </c>
      <c r="K110" s="9">
        <v>815</v>
      </c>
      <c r="L110" s="45" t="s">
        <v>37</v>
      </c>
      <c r="M110" s="8">
        <v>6</v>
      </c>
      <c r="N110" s="8">
        <v>24</v>
      </c>
      <c r="O110" s="9" t="s">
        <v>355</v>
      </c>
      <c r="P110" s="43" t="s">
        <v>27</v>
      </c>
      <c r="Q110" s="10"/>
      <c r="R110" s="44" t="s">
        <v>28</v>
      </c>
    </row>
    <row r="111" spans="1:18" ht="12" customHeight="1">
      <c r="A111" s="40">
        <v>109</v>
      </c>
      <c r="B111" s="41" t="s">
        <v>91</v>
      </c>
      <c r="C111" s="9" t="s">
        <v>460</v>
      </c>
      <c r="D111" s="3">
        <v>38</v>
      </c>
      <c r="E111" s="4">
        <v>54.8</v>
      </c>
      <c r="F111" s="1" t="s">
        <v>39</v>
      </c>
      <c r="G111" s="5">
        <v>4</v>
      </c>
      <c r="H111" s="6">
        <v>11.371</v>
      </c>
      <c r="I111" s="1" t="s">
        <v>278</v>
      </c>
      <c r="J111" s="7">
        <f aca="true" t="shared" si="6" ref="J111:J116">IF(K111="","",+K111*3.281)</f>
        <v>1847.203</v>
      </c>
      <c r="K111" s="7">
        <v>563</v>
      </c>
      <c r="L111" s="42" t="s">
        <v>37</v>
      </c>
      <c r="M111" s="8">
        <v>14</v>
      </c>
      <c r="N111" s="8">
        <f>IF(M111&gt;17.9,M111-18,M111+18)</f>
        <v>32</v>
      </c>
      <c r="O111" s="9" t="s">
        <v>219</v>
      </c>
      <c r="P111" s="43" t="s">
        <v>196</v>
      </c>
      <c r="Q111" s="10"/>
      <c r="R111" s="44" t="s">
        <v>28</v>
      </c>
    </row>
    <row r="112" spans="1:18" ht="12" customHeight="1">
      <c r="A112" s="40">
        <v>110</v>
      </c>
      <c r="B112" s="41" t="s">
        <v>92</v>
      </c>
      <c r="C112" s="9" t="s">
        <v>460</v>
      </c>
      <c r="D112" s="3">
        <v>39</v>
      </c>
      <c r="E112" s="4">
        <v>0.698</v>
      </c>
      <c r="F112" s="1" t="s">
        <v>39</v>
      </c>
      <c r="G112" s="5">
        <v>4</v>
      </c>
      <c r="H112" s="6">
        <v>23.05</v>
      </c>
      <c r="I112" s="1" t="s">
        <v>278</v>
      </c>
      <c r="J112" s="7">
        <f t="shared" si="6"/>
        <v>1784.864</v>
      </c>
      <c r="K112" s="7">
        <v>544</v>
      </c>
      <c r="L112" s="42"/>
      <c r="M112" s="8">
        <v>12</v>
      </c>
      <c r="N112" s="8">
        <v>30</v>
      </c>
      <c r="O112" s="9">
        <v>910</v>
      </c>
      <c r="P112" s="43" t="s">
        <v>196</v>
      </c>
      <c r="Q112" s="10"/>
      <c r="R112" s="44" t="s">
        <v>28</v>
      </c>
    </row>
    <row r="113" spans="1:18" ht="12" customHeight="1">
      <c r="A113" s="40">
        <v>111</v>
      </c>
      <c r="B113" s="41" t="s">
        <v>93</v>
      </c>
      <c r="C113" s="9" t="s">
        <v>460</v>
      </c>
      <c r="D113" s="3">
        <v>38</v>
      </c>
      <c r="E113" s="4">
        <v>59.519</v>
      </c>
      <c r="F113" s="1" t="s">
        <v>39</v>
      </c>
      <c r="G113" s="5">
        <v>3</v>
      </c>
      <c r="H113" s="6">
        <v>20.951</v>
      </c>
      <c r="I113" s="1" t="s">
        <v>278</v>
      </c>
      <c r="J113" s="7">
        <f t="shared" si="6"/>
        <v>1640.5</v>
      </c>
      <c r="K113" s="7">
        <v>500</v>
      </c>
      <c r="L113" s="42"/>
      <c r="M113" s="8"/>
      <c r="N113" s="8"/>
      <c r="O113" s="9"/>
      <c r="P113" s="43" t="s">
        <v>220</v>
      </c>
      <c r="Q113" s="10"/>
      <c r="R113" s="44" t="s">
        <v>28</v>
      </c>
    </row>
    <row r="114" spans="1:18" ht="12" customHeight="1">
      <c r="A114" s="40">
        <v>112</v>
      </c>
      <c r="B114" s="41" t="s">
        <v>876</v>
      </c>
      <c r="C114" s="9" t="s">
        <v>460</v>
      </c>
      <c r="D114" s="3">
        <v>39</v>
      </c>
      <c r="E114" s="4">
        <v>3.555</v>
      </c>
      <c r="F114" s="1" t="s">
        <v>39</v>
      </c>
      <c r="G114" s="5">
        <v>4</v>
      </c>
      <c r="H114" s="6">
        <v>14.155</v>
      </c>
      <c r="I114" s="1" t="s">
        <v>278</v>
      </c>
      <c r="J114" s="7">
        <f t="shared" si="6"/>
        <v>1958.757</v>
      </c>
      <c r="K114" s="7">
        <v>597</v>
      </c>
      <c r="L114" s="42" t="s">
        <v>25</v>
      </c>
      <c r="M114" s="8">
        <v>8</v>
      </c>
      <c r="N114" s="8">
        <v>26</v>
      </c>
      <c r="O114" s="9">
        <v>1000</v>
      </c>
      <c r="P114" s="43" t="s">
        <v>202</v>
      </c>
      <c r="Q114" s="10"/>
      <c r="R114" s="44" t="s">
        <v>28</v>
      </c>
    </row>
    <row r="115" spans="1:18" ht="12" customHeight="1">
      <c r="A115" s="40">
        <v>113</v>
      </c>
      <c r="B115" s="41" t="s">
        <v>94</v>
      </c>
      <c r="C115" s="9" t="s">
        <v>460</v>
      </c>
      <c r="D115" s="3">
        <v>38</v>
      </c>
      <c r="E115" s="4">
        <v>54.35999999999993</v>
      </c>
      <c r="F115" s="1" t="s">
        <v>39</v>
      </c>
      <c r="G115" s="5">
        <v>3</v>
      </c>
      <c r="H115" s="6">
        <v>51.05</v>
      </c>
      <c r="I115" s="1" t="s">
        <v>278</v>
      </c>
      <c r="J115" s="7">
        <f t="shared" si="6"/>
        <v>1847.203</v>
      </c>
      <c r="K115" s="7">
        <v>563</v>
      </c>
      <c r="L115" s="42" t="s">
        <v>37</v>
      </c>
      <c r="M115" s="8">
        <v>14</v>
      </c>
      <c r="N115" s="8">
        <v>32</v>
      </c>
      <c r="O115" s="9">
        <v>975</v>
      </c>
      <c r="P115" s="43" t="s">
        <v>196</v>
      </c>
      <c r="Q115" s="10"/>
      <c r="R115" s="44" t="s">
        <v>28</v>
      </c>
    </row>
    <row r="116" spans="1:18" ht="12" customHeight="1">
      <c r="A116" s="40">
        <v>114</v>
      </c>
      <c r="B116" s="41" t="s">
        <v>429</v>
      </c>
      <c r="C116" s="9" t="s">
        <v>460</v>
      </c>
      <c r="D116" s="3">
        <v>39</v>
      </c>
      <c r="E116" s="4">
        <v>18.797</v>
      </c>
      <c r="F116" s="1" t="s">
        <v>39</v>
      </c>
      <c r="G116" s="5">
        <v>3</v>
      </c>
      <c r="H116" s="6">
        <v>28.801</v>
      </c>
      <c r="I116" s="1" t="s">
        <v>278</v>
      </c>
      <c r="J116" s="7">
        <f t="shared" si="6"/>
        <v>2296.7000000000003</v>
      </c>
      <c r="K116" s="7">
        <v>700</v>
      </c>
      <c r="L116" s="42" t="s">
        <v>37</v>
      </c>
      <c r="M116" s="8">
        <v>1</v>
      </c>
      <c r="N116" s="8">
        <v>19</v>
      </c>
      <c r="O116" s="9">
        <v>205</v>
      </c>
      <c r="P116" s="43" t="s">
        <v>220</v>
      </c>
      <c r="Q116" s="10"/>
      <c r="R116" s="44" t="s">
        <v>28</v>
      </c>
    </row>
    <row r="117" spans="1:20" ht="12" customHeight="1">
      <c r="A117" s="40">
        <v>115</v>
      </c>
      <c r="B117" s="41" t="s">
        <v>95</v>
      </c>
      <c r="C117" s="9" t="s">
        <v>460</v>
      </c>
      <c r="D117" s="3">
        <v>39</v>
      </c>
      <c r="E117" s="4">
        <v>2.331</v>
      </c>
      <c r="F117" s="1" t="s">
        <v>39</v>
      </c>
      <c r="G117" s="5">
        <v>2</v>
      </c>
      <c r="H117" s="6">
        <v>53.584</v>
      </c>
      <c r="J117" s="7"/>
      <c r="K117" s="7"/>
      <c r="L117" s="45"/>
      <c r="M117" s="8">
        <v>17</v>
      </c>
      <c r="N117" s="8">
        <v>35</v>
      </c>
      <c r="O117" s="9">
        <v>300</v>
      </c>
      <c r="P117" s="43" t="s">
        <v>220</v>
      </c>
      <c r="Q117" s="10"/>
      <c r="R117" s="44"/>
      <c r="T117" s="65"/>
    </row>
    <row r="118" spans="1:18" ht="12" customHeight="1">
      <c r="A118" s="40">
        <v>116</v>
      </c>
      <c r="B118" s="41" t="s">
        <v>877</v>
      </c>
      <c r="C118" s="9" t="s">
        <v>460</v>
      </c>
      <c r="D118" s="3">
        <v>39</v>
      </c>
      <c r="E118" s="4">
        <v>1.573</v>
      </c>
      <c r="F118" s="1" t="s">
        <v>39</v>
      </c>
      <c r="G118" s="5">
        <v>2</v>
      </c>
      <c r="H118" s="6">
        <v>54.659</v>
      </c>
      <c r="I118" s="1" t="s">
        <v>278</v>
      </c>
      <c r="J118" s="7">
        <f>IF(K118="","",+K118*3.281)</f>
        <v>2870.875</v>
      </c>
      <c r="K118" s="7">
        <v>875</v>
      </c>
      <c r="L118" s="42" t="s">
        <v>37</v>
      </c>
      <c r="M118" s="8">
        <v>15</v>
      </c>
      <c r="N118" s="8">
        <v>33</v>
      </c>
      <c r="O118" s="9">
        <v>1200</v>
      </c>
      <c r="P118" s="43" t="s">
        <v>220</v>
      </c>
      <c r="Q118" s="10"/>
      <c r="R118" s="44" t="s">
        <v>28</v>
      </c>
    </row>
    <row r="119" spans="1:19" ht="12" customHeight="1">
      <c r="A119" s="40">
        <v>117</v>
      </c>
      <c r="B119" s="149" t="s">
        <v>96</v>
      </c>
      <c r="C119" s="9" t="s">
        <v>460</v>
      </c>
      <c r="D119" s="3">
        <v>39</v>
      </c>
      <c r="E119" s="4">
        <v>6.67</v>
      </c>
      <c r="F119" s="1" t="s">
        <v>39</v>
      </c>
      <c r="G119" s="5">
        <v>2</v>
      </c>
      <c r="H119" s="6">
        <v>56.867</v>
      </c>
      <c r="I119" s="1" t="s">
        <v>278</v>
      </c>
      <c r="J119" s="7">
        <f>IF(K119="","",+K119*3.281)</f>
        <v>2296.7000000000003</v>
      </c>
      <c r="K119" s="7">
        <v>700</v>
      </c>
      <c r="L119" s="42" t="s">
        <v>25</v>
      </c>
      <c r="M119" s="8">
        <v>8</v>
      </c>
      <c r="N119" s="8">
        <v>26</v>
      </c>
      <c r="O119" s="9">
        <v>550</v>
      </c>
      <c r="P119" s="43" t="s">
        <v>213</v>
      </c>
      <c r="Q119" s="10">
        <v>123.5</v>
      </c>
      <c r="R119" s="44" t="s">
        <v>28</v>
      </c>
      <c r="S119" s="38">
        <v>617664861</v>
      </c>
    </row>
    <row r="120" spans="1:18" ht="12" customHeight="1">
      <c r="A120" s="40">
        <v>118</v>
      </c>
      <c r="B120" s="41" t="s">
        <v>97</v>
      </c>
      <c r="C120" s="9" t="s">
        <v>460</v>
      </c>
      <c r="D120" s="3">
        <v>38</v>
      </c>
      <c r="E120" s="4">
        <v>44.965</v>
      </c>
      <c r="F120" s="1" t="s">
        <v>39</v>
      </c>
      <c r="G120" s="5">
        <v>3</v>
      </c>
      <c r="H120" s="6">
        <v>30.741</v>
      </c>
      <c r="I120" s="1" t="s">
        <v>278</v>
      </c>
      <c r="J120" s="7">
        <f>IF(K120="","",+K120*3.281)</f>
        <v>2395.13</v>
      </c>
      <c r="K120" s="7">
        <v>730</v>
      </c>
      <c r="L120" s="42" t="s">
        <v>25</v>
      </c>
      <c r="M120" s="8">
        <v>7</v>
      </c>
      <c r="N120" s="8">
        <v>25</v>
      </c>
      <c r="O120" s="9">
        <v>1420</v>
      </c>
      <c r="P120" s="43" t="s">
        <v>196</v>
      </c>
      <c r="Q120" s="10"/>
      <c r="R120" s="44" t="s">
        <v>28</v>
      </c>
    </row>
    <row r="121" spans="1:18" ht="12" customHeight="1">
      <c r="A121" s="40">
        <v>119</v>
      </c>
      <c r="B121" s="41" t="s">
        <v>66</v>
      </c>
      <c r="C121" s="9" t="s">
        <v>460</v>
      </c>
      <c r="D121" s="3">
        <v>39</v>
      </c>
      <c r="E121" s="4">
        <v>24.221</v>
      </c>
      <c r="F121" s="1" t="s">
        <v>39</v>
      </c>
      <c r="G121" s="5">
        <v>4</v>
      </c>
      <c r="H121" s="6">
        <v>55.127</v>
      </c>
      <c r="I121" s="1" t="s">
        <v>278</v>
      </c>
      <c r="J121" s="7">
        <f>+K121*3.281</f>
        <v>1968.6000000000001</v>
      </c>
      <c r="K121" s="7">
        <v>600</v>
      </c>
      <c r="L121" s="42"/>
      <c r="M121" s="8">
        <v>9</v>
      </c>
      <c r="N121" s="8">
        <f>IF(M121&gt;17.9,M121-18,M121+18)</f>
        <v>27</v>
      </c>
      <c r="O121" s="9">
        <v>600</v>
      </c>
      <c r="P121" s="43" t="s">
        <v>220</v>
      </c>
      <c r="Q121" s="10"/>
      <c r="R121" s="44" t="s">
        <v>28</v>
      </c>
    </row>
    <row r="122" spans="1:18" ht="12" customHeight="1">
      <c r="A122" s="40">
        <v>120</v>
      </c>
      <c r="B122" s="41" t="s">
        <v>81</v>
      </c>
      <c r="C122" s="9" t="s">
        <v>459</v>
      </c>
      <c r="D122" s="3">
        <v>37</v>
      </c>
      <c r="E122" s="4">
        <v>56.811</v>
      </c>
      <c r="F122" s="1" t="s">
        <v>39</v>
      </c>
      <c r="G122" s="5">
        <v>4</v>
      </c>
      <c r="H122" s="6">
        <v>36.846</v>
      </c>
      <c r="I122" s="1" t="s">
        <v>278</v>
      </c>
      <c r="J122" s="7">
        <f>IF(K122="","",+K122*3.281)</f>
        <v>462.62100000000004</v>
      </c>
      <c r="K122" s="7">
        <v>141</v>
      </c>
      <c r="L122" s="45"/>
      <c r="M122" s="8">
        <v>9</v>
      </c>
      <c r="N122" s="8">
        <v>27</v>
      </c>
      <c r="O122" s="9" t="s">
        <v>215</v>
      </c>
      <c r="P122" s="43" t="s">
        <v>35</v>
      </c>
      <c r="Q122" s="10"/>
      <c r="R122" s="44" t="s">
        <v>28</v>
      </c>
    </row>
    <row r="123" spans="1:19" ht="12" customHeight="1">
      <c r="A123" s="40">
        <v>121</v>
      </c>
      <c r="B123" s="51" t="s">
        <v>82</v>
      </c>
      <c r="C123" s="9" t="s">
        <v>459</v>
      </c>
      <c r="D123" s="3">
        <v>37</v>
      </c>
      <c r="E123" s="4">
        <v>50.543</v>
      </c>
      <c r="F123" s="1" t="s">
        <v>39</v>
      </c>
      <c r="G123" s="5">
        <v>4</v>
      </c>
      <c r="H123" s="6">
        <v>50.897</v>
      </c>
      <c r="I123" s="1" t="s">
        <v>278</v>
      </c>
      <c r="J123" s="7">
        <f>IF(K123="","",+K123*3.281)</f>
        <v>295.29</v>
      </c>
      <c r="K123" s="7">
        <v>90</v>
      </c>
      <c r="L123" s="45" t="s">
        <v>25</v>
      </c>
      <c r="M123" s="8">
        <v>3</v>
      </c>
      <c r="N123" s="8">
        <v>21</v>
      </c>
      <c r="O123" s="9" t="s">
        <v>606</v>
      </c>
      <c r="P123" s="43" t="s">
        <v>196</v>
      </c>
      <c r="Q123" s="10"/>
      <c r="R123" s="44" t="s">
        <v>28</v>
      </c>
      <c r="S123" s="38" t="s">
        <v>607</v>
      </c>
    </row>
    <row r="124" spans="1:18" ht="12" customHeight="1">
      <c r="A124" s="40">
        <v>122</v>
      </c>
      <c r="B124" s="154" t="s">
        <v>882</v>
      </c>
      <c r="C124" s="21" t="s">
        <v>459</v>
      </c>
      <c r="D124" s="3">
        <v>38</v>
      </c>
      <c r="E124" s="4">
        <v>15.772</v>
      </c>
      <c r="F124" s="1" t="s">
        <v>39</v>
      </c>
      <c r="G124" s="5">
        <v>5</v>
      </c>
      <c r="H124" s="6">
        <v>2.652</v>
      </c>
      <c r="I124" s="1" t="s">
        <v>278</v>
      </c>
      <c r="J124" s="7">
        <f>+K124*3.281</f>
        <v>2362.32</v>
      </c>
      <c r="K124" s="7">
        <v>720</v>
      </c>
      <c r="L124" s="42"/>
      <c r="M124" s="8">
        <v>12</v>
      </c>
      <c r="N124" s="8">
        <v>30</v>
      </c>
      <c r="O124" s="9">
        <v>830</v>
      </c>
      <c r="P124" s="43" t="s">
        <v>220</v>
      </c>
      <c r="Q124" s="10"/>
      <c r="R124" s="44"/>
    </row>
    <row r="125" spans="1:20" ht="12" customHeight="1">
      <c r="A125" s="40">
        <v>123</v>
      </c>
      <c r="B125" s="41" t="s">
        <v>744</v>
      </c>
      <c r="C125" s="9" t="s">
        <v>459</v>
      </c>
      <c r="D125" s="3">
        <v>38</v>
      </c>
      <c r="E125" s="4">
        <v>16.874</v>
      </c>
      <c r="F125" s="1" t="s">
        <v>39</v>
      </c>
      <c r="G125" s="5">
        <v>5</v>
      </c>
      <c r="H125" s="6">
        <v>24.144</v>
      </c>
      <c r="I125" s="1" t="s">
        <v>278</v>
      </c>
      <c r="J125" s="7">
        <f aca="true" t="shared" si="7" ref="J125:J132">IF(K125="","",+K125*3.281)</f>
        <v>2083.435</v>
      </c>
      <c r="K125" s="7">
        <v>635</v>
      </c>
      <c r="L125" s="9" t="s">
        <v>25</v>
      </c>
      <c r="M125" s="8">
        <v>11</v>
      </c>
      <c r="N125" s="8">
        <v>29</v>
      </c>
      <c r="O125" s="9">
        <v>710</v>
      </c>
      <c r="P125" s="43" t="s">
        <v>35</v>
      </c>
      <c r="Q125" s="10"/>
      <c r="R125" s="53" t="s">
        <v>28</v>
      </c>
      <c r="S125" s="38" t="s">
        <v>216</v>
      </c>
      <c r="T125" s="65" t="s">
        <v>690</v>
      </c>
    </row>
    <row r="126" spans="1:18" ht="12" customHeight="1">
      <c r="A126" s="40">
        <v>124</v>
      </c>
      <c r="B126" s="41" t="s">
        <v>83</v>
      </c>
      <c r="C126" s="9" t="s">
        <v>459</v>
      </c>
      <c r="D126" s="3">
        <v>38</v>
      </c>
      <c r="E126" s="4">
        <v>30.713</v>
      </c>
      <c r="F126" s="1" t="s">
        <v>39</v>
      </c>
      <c r="G126" s="5">
        <v>5</v>
      </c>
      <c r="H126" s="6">
        <v>6.494</v>
      </c>
      <c r="I126" s="1" t="s">
        <v>278</v>
      </c>
      <c r="J126" s="7">
        <f t="shared" si="7"/>
        <v>1771.74</v>
      </c>
      <c r="K126" s="9">
        <v>540</v>
      </c>
      <c r="L126" s="45"/>
      <c r="M126" s="8">
        <v>8</v>
      </c>
      <c r="N126" s="8">
        <f>IF(M126&gt;17.9,M126-18,M126+18)</f>
        <v>26</v>
      </c>
      <c r="O126" s="9" t="s">
        <v>217</v>
      </c>
      <c r="P126" s="43" t="s">
        <v>213</v>
      </c>
      <c r="Q126" s="10"/>
      <c r="R126" s="44" t="s">
        <v>28</v>
      </c>
    </row>
    <row r="127" spans="1:18" ht="12" customHeight="1">
      <c r="A127" s="40">
        <v>125</v>
      </c>
      <c r="B127" s="41" t="s">
        <v>84</v>
      </c>
      <c r="C127" s="9" t="s">
        <v>459</v>
      </c>
      <c r="D127" s="3">
        <v>37</v>
      </c>
      <c r="E127" s="4">
        <v>43.272</v>
      </c>
      <c r="F127" s="1" t="s">
        <v>39</v>
      </c>
      <c r="G127" s="5">
        <v>5</v>
      </c>
      <c r="H127" s="6">
        <v>11.031</v>
      </c>
      <c r="I127" s="1" t="s">
        <v>278</v>
      </c>
      <c r="J127" s="7">
        <f t="shared" si="7"/>
        <v>606.985</v>
      </c>
      <c r="K127" s="7">
        <v>185</v>
      </c>
      <c r="L127" s="42"/>
      <c r="M127" s="8">
        <v>8</v>
      </c>
      <c r="N127" s="8">
        <v>24</v>
      </c>
      <c r="O127" s="9">
        <v>632</v>
      </c>
      <c r="P127" s="43" t="s">
        <v>220</v>
      </c>
      <c r="Q127" s="10"/>
      <c r="R127" s="44" t="s">
        <v>28</v>
      </c>
    </row>
    <row r="128" spans="1:18" ht="12" customHeight="1">
      <c r="A128" s="40">
        <v>126</v>
      </c>
      <c r="B128" s="41" t="s">
        <v>388</v>
      </c>
      <c r="C128" s="9" t="s">
        <v>459</v>
      </c>
      <c r="D128" s="3">
        <v>37</v>
      </c>
      <c r="E128" s="4">
        <v>57.704</v>
      </c>
      <c r="F128" s="1" t="s">
        <v>39</v>
      </c>
      <c r="G128" s="5">
        <v>4</v>
      </c>
      <c r="H128" s="6">
        <v>48.423</v>
      </c>
      <c r="I128" s="1" t="s">
        <v>278</v>
      </c>
      <c r="J128" s="7">
        <f t="shared" si="7"/>
        <v>1968.6000000000001</v>
      </c>
      <c r="K128" s="7">
        <v>600</v>
      </c>
      <c r="L128" s="42"/>
      <c r="M128" s="8">
        <v>2</v>
      </c>
      <c r="N128" s="8">
        <v>20</v>
      </c>
      <c r="O128" s="9">
        <v>750</v>
      </c>
      <c r="P128" s="43" t="s">
        <v>196</v>
      </c>
      <c r="Q128" s="10"/>
      <c r="R128" s="44" t="s">
        <v>28</v>
      </c>
    </row>
    <row r="129" spans="1:20" ht="12" customHeight="1">
      <c r="A129" s="40">
        <v>127</v>
      </c>
      <c r="B129" s="41" t="s">
        <v>659</v>
      </c>
      <c r="C129" s="9" t="s">
        <v>459</v>
      </c>
      <c r="D129" s="3">
        <v>37</v>
      </c>
      <c r="E129" s="4">
        <v>42.93</v>
      </c>
      <c r="F129" s="1" t="s">
        <v>39</v>
      </c>
      <c r="G129" s="5">
        <v>5</v>
      </c>
      <c r="H129" s="6">
        <v>12.868</v>
      </c>
      <c r="I129" s="1" t="s">
        <v>278</v>
      </c>
      <c r="J129" s="7">
        <f t="shared" si="7"/>
        <v>229.67000000000002</v>
      </c>
      <c r="K129" s="7">
        <v>70</v>
      </c>
      <c r="L129" s="9" t="s">
        <v>25</v>
      </c>
      <c r="M129" s="8">
        <v>7</v>
      </c>
      <c r="N129" s="8">
        <v>25</v>
      </c>
      <c r="O129" s="9">
        <v>850</v>
      </c>
      <c r="P129" s="43" t="s">
        <v>196</v>
      </c>
      <c r="Q129" s="10"/>
      <c r="R129" s="53" t="s">
        <v>28</v>
      </c>
      <c r="T129" s="1"/>
    </row>
    <row r="130" spans="1:20" ht="12" customHeight="1">
      <c r="A130" s="40">
        <v>128</v>
      </c>
      <c r="B130" s="41" t="s">
        <v>884</v>
      </c>
      <c r="C130" s="9" t="s">
        <v>459</v>
      </c>
      <c r="D130" s="3">
        <v>37</v>
      </c>
      <c r="E130" s="4">
        <v>40.188</v>
      </c>
      <c r="F130" s="1" t="s">
        <v>39</v>
      </c>
      <c r="G130" s="5">
        <v>5</v>
      </c>
      <c r="H130" s="6">
        <v>15.657</v>
      </c>
      <c r="I130" s="1" t="s">
        <v>278</v>
      </c>
      <c r="J130" s="7">
        <f t="shared" si="7"/>
        <v>449.497</v>
      </c>
      <c r="K130" s="7">
        <v>137</v>
      </c>
      <c r="L130" s="42"/>
      <c r="M130" s="8">
        <v>5</v>
      </c>
      <c r="N130" s="8">
        <v>23</v>
      </c>
      <c r="O130" s="9">
        <v>300</v>
      </c>
      <c r="P130" s="43" t="s">
        <v>220</v>
      </c>
      <c r="Q130" s="10"/>
      <c r="R130" s="44" t="s">
        <v>28</v>
      </c>
      <c r="T130" s="65" t="s">
        <v>885</v>
      </c>
    </row>
    <row r="131" spans="1:18" ht="12" customHeight="1">
      <c r="A131" s="40">
        <v>129</v>
      </c>
      <c r="B131" s="41" t="s">
        <v>85</v>
      </c>
      <c r="C131" s="9" t="s">
        <v>459</v>
      </c>
      <c r="D131" s="3">
        <v>37</v>
      </c>
      <c r="E131" s="4">
        <v>39.03</v>
      </c>
      <c r="F131" s="1" t="s">
        <v>39</v>
      </c>
      <c r="G131" s="5">
        <v>5</v>
      </c>
      <c r="H131" s="6">
        <v>15.332</v>
      </c>
      <c r="I131" s="1" t="s">
        <v>278</v>
      </c>
      <c r="J131" s="7">
        <f t="shared" si="7"/>
        <v>374.034</v>
      </c>
      <c r="K131" s="7">
        <v>114</v>
      </c>
      <c r="L131" s="42"/>
      <c r="M131" s="8">
        <v>14</v>
      </c>
      <c r="N131" s="8">
        <v>32</v>
      </c>
      <c r="O131" s="9">
        <v>800</v>
      </c>
      <c r="P131" s="43" t="s">
        <v>213</v>
      </c>
      <c r="Q131" s="10"/>
      <c r="R131" s="44" t="s">
        <v>28</v>
      </c>
    </row>
    <row r="132" spans="1:18" ht="12" customHeight="1">
      <c r="A132" s="40">
        <v>130</v>
      </c>
      <c r="B132" s="41" t="s">
        <v>86</v>
      </c>
      <c r="C132" s="9" t="s">
        <v>459</v>
      </c>
      <c r="D132" s="3">
        <v>37</v>
      </c>
      <c r="E132" s="4">
        <v>52.927</v>
      </c>
      <c r="F132" s="1" t="s">
        <v>39</v>
      </c>
      <c r="G132" s="5">
        <v>4</v>
      </c>
      <c r="H132" s="6">
        <v>53.072</v>
      </c>
      <c r="I132" s="1" t="s">
        <v>278</v>
      </c>
      <c r="J132" s="7">
        <f t="shared" si="7"/>
        <v>524.96</v>
      </c>
      <c r="K132" s="9">
        <v>160</v>
      </c>
      <c r="L132" s="45"/>
      <c r="M132" s="8">
        <v>9</v>
      </c>
      <c r="N132" s="8">
        <v>27</v>
      </c>
      <c r="O132" s="9" t="s">
        <v>218</v>
      </c>
      <c r="P132" s="43" t="s">
        <v>35</v>
      </c>
      <c r="Q132" s="10"/>
      <c r="R132" s="44" t="s">
        <v>28</v>
      </c>
    </row>
    <row r="133" spans="1:20" ht="12" customHeight="1">
      <c r="A133" s="40">
        <v>131</v>
      </c>
      <c r="B133" s="154" t="s">
        <v>808</v>
      </c>
      <c r="C133" s="9" t="s">
        <v>459</v>
      </c>
      <c r="D133" s="3">
        <v>37</v>
      </c>
      <c r="E133" s="4">
        <v>56.273</v>
      </c>
      <c r="F133" s="1" t="s">
        <v>39</v>
      </c>
      <c r="G133" s="5">
        <v>4</v>
      </c>
      <c r="H133" s="6">
        <v>31.919</v>
      </c>
      <c r="I133" s="1" t="s">
        <v>278</v>
      </c>
      <c r="J133" s="7">
        <f>+K133*3.281</f>
        <v>656.2</v>
      </c>
      <c r="K133" s="9">
        <v>200</v>
      </c>
      <c r="L133" s="45" t="s">
        <v>25</v>
      </c>
      <c r="M133" s="8">
        <v>8</v>
      </c>
      <c r="N133" s="8">
        <v>26</v>
      </c>
      <c r="O133" s="9" t="s">
        <v>807</v>
      </c>
      <c r="P133" s="28" t="s">
        <v>220</v>
      </c>
      <c r="Q133" s="10">
        <v>130.125</v>
      </c>
      <c r="R133" s="44"/>
      <c r="S133" s="38">
        <v>658968685</v>
      </c>
      <c r="T133" s="65" t="s">
        <v>841</v>
      </c>
    </row>
    <row r="134" spans="1:18" ht="12" customHeight="1">
      <c r="A134" s="40">
        <v>132</v>
      </c>
      <c r="B134" s="41" t="s">
        <v>87</v>
      </c>
      <c r="C134" s="9" t="s">
        <v>459</v>
      </c>
      <c r="D134" s="3">
        <v>37</v>
      </c>
      <c r="E134" s="4">
        <v>52.987</v>
      </c>
      <c r="F134" s="1" t="s">
        <v>39</v>
      </c>
      <c r="G134" s="5">
        <v>4</v>
      </c>
      <c r="H134" s="6">
        <v>58.231</v>
      </c>
      <c r="I134" s="1" t="s">
        <v>278</v>
      </c>
      <c r="J134" s="7">
        <f>IF(K134="","",+K134*3.281)</f>
        <v>1089.2920000000001</v>
      </c>
      <c r="K134" s="7">
        <v>332</v>
      </c>
      <c r="L134" s="45"/>
      <c r="M134" s="8" t="s">
        <v>214</v>
      </c>
      <c r="N134" s="8">
        <f>IF(M134&gt;17.9,M134-18,M134+18)</f>
        <v>9</v>
      </c>
      <c r="O134" s="9"/>
      <c r="P134" s="43"/>
      <c r="Q134" s="10"/>
      <c r="R134" s="44" t="s">
        <v>28</v>
      </c>
    </row>
    <row r="135" spans="1:18" ht="12" customHeight="1">
      <c r="A135" s="40">
        <v>133</v>
      </c>
      <c r="B135" s="41" t="s">
        <v>611</v>
      </c>
      <c r="C135" s="9" t="s">
        <v>459</v>
      </c>
      <c r="D135" s="3">
        <v>38</v>
      </c>
      <c r="E135" s="4">
        <v>3.318</v>
      </c>
      <c r="F135" s="1" t="s">
        <v>39</v>
      </c>
      <c r="G135" s="5">
        <v>5</v>
      </c>
      <c r="H135" s="6">
        <v>2.45</v>
      </c>
      <c r="I135" s="1" t="s">
        <v>278</v>
      </c>
      <c r="J135" s="7">
        <f>IF(K135="","",+K135*3.281)</f>
        <v>2067.03</v>
      </c>
      <c r="K135" s="9">
        <v>630</v>
      </c>
      <c r="L135" s="45"/>
      <c r="M135" s="8">
        <v>9</v>
      </c>
      <c r="N135" s="8">
        <v>27</v>
      </c>
      <c r="O135" s="9">
        <v>487</v>
      </c>
      <c r="P135" s="43" t="s">
        <v>220</v>
      </c>
      <c r="Q135" s="10"/>
      <c r="R135" s="44" t="s">
        <v>28</v>
      </c>
    </row>
    <row r="136" spans="1:20" ht="12" customHeight="1">
      <c r="A136" s="40">
        <v>134</v>
      </c>
      <c r="B136" s="41" t="s">
        <v>351</v>
      </c>
      <c r="C136" s="9" t="s">
        <v>462</v>
      </c>
      <c r="D136" s="3">
        <v>39</v>
      </c>
      <c r="E136" s="71">
        <v>41.049</v>
      </c>
      <c r="F136" s="1" t="s">
        <v>39</v>
      </c>
      <c r="G136" s="5">
        <v>2</v>
      </c>
      <c r="H136" s="72">
        <v>15.122</v>
      </c>
      <c r="I136" s="1" t="s">
        <v>278</v>
      </c>
      <c r="J136" s="7">
        <f>+K136*3.281</f>
        <v>2700.263</v>
      </c>
      <c r="K136" s="7">
        <v>823</v>
      </c>
      <c r="L136" s="42"/>
      <c r="M136" s="8">
        <v>14</v>
      </c>
      <c r="N136" s="8">
        <v>32</v>
      </c>
      <c r="O136" s="9" t="s">
        <v>336</v>
      </c>
      <c r="P136" s="43" t="s">
        <v>220</v>
      </c>
      <c r="Q136" s="10"/>
      <c r="R136" s="44" t="s">
        <v>28</v>
      </c>
      <c r="S136" s="38" t="s">
        <v>319</v>
      </c>
      <c r="T136" s="65" t="s">
        <v>320</v>
      </c>
    </row>
    <row r="137" spans="1:18" ht="12" customHeight="1">
      <c r="A137" s="40">
        <v>135</v>
      </c>
      <c r="B137" s="41" t="s">
        <v>102</v>
      </c>
      <c r="C137" s="9" t="s">
        <v>462</v>
      </c>
      <c r="D137" s="3">
        <v>39</v>
      </c>
      <c r="E137" s="4">
        <v>56.481</v>
      </c>
      <c r="F137" s="1" t="s">
        <v>39</v>
      </c>
      <c r="G137" s="5">
        <v>1</v>
      </c>
      <c r="H137" s="6">
        <v>31.832</v>
      </c>
      <c r="I137" s="1" t="s">
        <v>278</v>
      </c>
      <c r="J137" s="7">
        <f>IF(K137="","",+K137*3.281)</f>
        <v>3937.2000000000003</v>
      </c>
      <c r="K137" s="7">
        <v>1200</v>
      </c>
      <c r="L137" s="42" t="s">
        <v>37</v>
      </c>
      <c r="M137" s="8">
        <v>9</v>
      </c>
      <c r="N137" s="8">
        <f>IF(M137&gt;17.9,M137-18,M137+18)</f>
        <v>27</v>
      </c>
      <c r="O137" s="9" t="s">
        <v>223</v>
      </c>
      <c r="P137" s="43" t="s">
        <v>220</v>
      </c>
      <c r="Q137" s="10">
        <v>130.125</v>
      </c>
      <c r="R137" s="44" t="s">
        <v>28</v>
      </c>
    </row>
    <row r="138" spans="1:20" ht="12" customHeight="1">
      <c r="A138" s="40">
        <v>136</v>
      </c>
      <c r="B138" s="41" t="s">
        <v>743</v>
      </c>
      <c r="C138" s="9" t="s">
        <v>462</v>
      </c>
      <c r="D138" s="3">
        <v>39</v>
      </c>
      <c r="E138" s="4">
        <v>17.922</v>
      </c>
      <c r="F138" s="1" t="s">
        <v>39</v>
      </c>
      <c r="G138" s="5">
        <v>2</v>
      </c>
      <c r="H138" s="6">
        <v>22.57</v>
      </c>
      <c r="I138" s="1" t="s">
        <v>278</v>
      </c>
      <c r="J138" s="7">
        <f>IF(K138="","",+K138*3.281)</f>
        <v>2378.725</v>
      </c>
      <c r="K138" s="7">
        <v>725</v>
      </c>
      <c r="L138" s="42" t="s">
        <v>25</v>
      </c>
      <c r="M138" s="8">
        <v>12</v>
      </c>
      <c r="N138" s="8">
        <v>30</v>
      </c>
      <c r="O138" s="9" t="s">
        <v>224</v>
      </c>
      <c r="P138" s="43" t="s">
        <v>196</v>
      </c>
      <c r="Q138" s="10">
        <v>123.5</v>
      </c>
      <c r="R138" s="44" t="s">
        <v>28</v>
      </c>
      <c r="S138" s="38" t="s">
        <v>410</v>
      </c>
      <c r="T138" s="111" t="s">
        <v>411</v>
      </c>
    </row>
    <row r="139" spans="1:18" ht="12" customHeight="1">
      <c r="A139" s="40">
        <v>137</v>
      </c>
      <c r="B139" s="41" t="s">
        <v>888</v>
      </c>
      <c r="C139" s="24" t="s">
        <v>462</v>
      </c>
      <c r="D139" s="3">
        <v>39</v>
      </c>
      <c r="E139" s="4">
        <v>49.485</v>
      </c>
      <c r="F139" s="1" t="s">
        <v>39</v>
      </c>
      <c r="G139" s="5">
        <v>2</v>
      </c>
      <c r="H139" s="6">
        <v>57</v>
      </c>
      <c r="I139" s="1" t="s">
        <v>278</v>
      </c>
      <c r="J139" s="7"/>
      <c r="K139" s="7"/>
      <c r="L139" s="42"/>
      <c r="M139" s="8">
        <v>12</v>
      </c>
      <c r="N139" s="8">
        <v>30</v>
      </c>
      <c r="O139" s="9">
        <v>500</v>
      </c>
      <c r="P139" s="43" t="s">
        <v>220</v>
      </c>
      <c r="Q139" s="10"/>
      <c r="R139" s="44"/>
    </row>
    <row r="140" spans="1:20" ht="12" customHeight="1">
      <c r="A140" s="40">
        <v>138</v>
      </c>
      <c r="B140" s="41" t="s">
        <v>434</v>
      </c>
      <c r="C140" s="9" t="s">
        <v>462</v>
      </c>
      <c r="D140" s="3">
        <v>40</v>
      </c>
      <c r="E140" s="4">
        <v>12.275</v>
      </c>
      <c r="F140" s="1" t="s">
        <v>39</v>
      </c>
      <c r="G140" s="5">
        <v>2</v>
      </c>
      <c r="H140" s="6">
        <v>8.557</v>
      </c>
      <c r="I140" s="1" t="s">
        <v>278</v>
      </c>
      <c r="J140" s="7">
        <f>IF(K140="","",+K140*3.281)</f>
        <v>2998.8340000000003</v>
      </c>
      <c r="K140" s="7">
        <v>914</v>
      </c>
      <c r="L140" s="45" t="s">
        <v>25</v>
      </c>
      <c r="M140" s="8">
        <v>16</v>
      </c>
      <c r="N140" s="8">
        <f>IF(M140&gt;17.9,M140-18,M140+18)</f>
        <v>34</v>
      </c>
      <c r="O140" s="9" t="s">
        <v>225</v>
      </c>
      <c r="P140" s="43" t="s">
        <v>196</v>
      </c>
      <c r="Q140" s="10">
        <v>123.5</v>
      </c>
      <c r="R140" s="44" t="s">
        <v>28</v>
      </c>
      <c r="S140" s="38" t="s">
        <v>821</v>
      </c>
      <c r="T140" s="65" t="s">
        <v>822</v>
      </c>
    </row>
    <row r="141" spans="1:20" ht="12" customHeight="1">
      <c r="A141" s="40">
        <v>139</v>
      </c>
      <c r="B141" s="41" t="s">
        <v>103</v>
      </c>
      <c r="C141" s="9" t="s">
        <v>462</v>
      </c>
      <c r="D141" s="3">
        <v>40</v>
      </c>
      <c r="E141" s="4">
        <v>0.772</v>
      </c>
      <c r="F141" s="1" t="s">
        <v>39</v>
      </c>
      <c r="G141" s="5">
        <v>2</v>
      </c>
      <c r="H141" s="6">
        <v>58.776</v>
      </c>
      <c r="I141" s="1" t="s">
        <v>278</v>
      </c>
      <c r="J141" s="7">
        <f>IF(K141="","",+K141*3.281)</f>
        <v>2378.725</v>
      </c>
      <c r="K141" s="7">
        <v>725</v>
      </c>
      <c r="L141" s="42" t="s">
        <v>25</v>
      </c>
      <c r="M141" s="8">
        <v>9</v>
      </c>
      <c r="N141" s="8">
        <v>27</v>
      </c>
      <c r="O141" s="9" t="s">
        <v>226</v>
      </c>
      <c r="P141" s="43" t="s">
        <v>213</v>
      </c>
      <c r="Q141" s="10"/>
      <c r="R141" s="44" t="s">
        <v>28</v>
      </c>
      <c r="S141" s="38">
        <v>639949676</v>
      </c>
      <c r="T141" s="65" t="s">
        <v>705</v>
      </c>
    </row>
    <row r="142" spans="1:19" ht="12" customHeight="1">
      <c r="A142" s="40">
        <v>140</v>
      </c>
      <c r="B142" s="41" t="s">
        <v>389</v>
      </c>
      <c r="C142" s="9" t="s">
        <v>464</v>
      </c>
      <c r="D142" s="3">
        <v>42</v>
      </c>
      <c r="E142" s="4">
        <v>15.674</v>
      </c>
      <c r="F142" s="1" t="s">
        <v>39</v>
      </c>
      <c r="G142" s="12">
        <v>-3</v>
      </c>
      <c r="H142" s="14">
        <v>-6.628</v>
      </c>
      <c r="I142" s="13" t="s">
        <v>279</v>
      </c>
      <c r="J142" s="7">
        <f>IF(K142="","",+K142*3.281)</f>
        <v>16.405</v>
      </c>
      <c r="K142" s="7">
        <v>5</v>
      </c>
      <c r="L142" s="42" t="s">
        <v>25</v>
      </c>
      <c r="M142" s="8" t="s">
        <v>227</v>
      </c>
      <c r="N142" s="8">
        <f>IF(M142&gt;17.9,M142-18,M142+18)</f>
        <v>17</v>
      </c>
      <c r="O142" s="9" t="s">
        <v>498</v>
      </c>
      <c r="P142" s="43" t="s">
        <v>196</v>
      </c>
      <c r="Q142" s="10">
        <v>122.4</v>
      </c>
      <c r="R142" s="44" t="s">
        <v>28</v>
      </c>
      <c r="S142" s="38" t="s">
        <v>499</v>
      </c>
    </row>
    <row r="143" spans="1:20" ht="12" customHeight="1">
      <c r="A143" s="40">
        <v>141</v>
      </c>
      <c r="B143" s="41" t="s">
        <v>290</v>
      </c>
      <c r="C143" s="9" t="s">
        <v>464</v>
      </c>
      <c r="D143" s="3">
        <v>42</v>
      </c>
      <c r="E143" s="4">
        <v>1.928</v>
      </c>
      <c r="F143" s="1" t="s">
        <v>39</v>
      </c>
      <c r="G143" s="12">
        <v>-3</v>
      </c>
      <c r="H143" s="14">
        <v>-10.816</v>
      </c>
      <c r="I143" s="13" t="s">
        <v>279</v>
      </c>
      <c r="J143" s="7">
        <f>IF(K143="","",+K143*3.281)</f>
        <v>9.843</v>
      </c>
      <c r="K143" s="9">
        <v>3</v>
      </c>
      <c r="L143" s="45" t="s">
        <v>25</v>
      </c>
      <c r="M143" s="8">
        <v>2</v>
      </c>
      <c r="N143" s="8">
        <v>20</v>
      </c>
      <c r="O143" s="9">
        <v>300</v>
      </c>
      <c r="P143" s="43" t="s">
        <v>241</v>
      </c>
      <c r="Q143" s="10">
        <v>129.975</v>
      </c>
      <c r="R143" s="44" t="s">
        <v>28</v>
      </c>
      <c r="S143" s="38" t="s">
        <v>228</v>
      </c>
      <c r="T143" s="65" t="s">
        <v>691</v>
      </c>
    </row>
    <row r="144" spans="1:18" ht="12" customHeight="1">
      <c r="A144" s="40">
        <v>142</v>
      </c>
      <c r="B144" s="51" t="s">
        <v>721</v>
      </c>
      <c r="C144" s="24" t="s">
        <v>464</v>
      </c>
      <c r="D144" s="3">
        <v>42</v>
      </c>
      <c r="E144" s="4">
        <v>1.849</v>
      </c>
      <c r="F144" s="1" t="s">
        <v>39</v>
      </c>
      <c r="G144" s="12">
        <v>-2</v>
      </c>
      <c r="H144" s="14">
        <v>-59.482</v>
      </c>
      <c r="I144" s="13" t="s">
        <v>279</v>
      </c>
      <c r="J144" s="7">
        <f>+K144*3.281</f>
        <v>442.935</v>
      </c>
      <c r="K144" s="7">
        <v>135</v>
      </c>
      <c r="L144" s="42"/>
      <c r="M144" s="8">
        <v>1</v>
      </c>
      <c r="N144" s="8">
        <v>19</v>
      </c>
      <c r="O144" s="9">
        <v>330</v>
      </c>
      <c r="P144" s="43" t="s">
        <v>241</v>
      </c>
      <c r="Q144" s="10"/>
      <c r="R144" s="44"/>
    </row>
    <row r="145" spans="1:18" ht="12" customHeight="1">
      <c r="A145" s="40">
        <v>143</v>
      </c>
      <c r="B145" s="41" t="s">
        <v>105</v>
      </c>
      <c r="C145" s="9" t="s">
        <v>464</v>
      </c>
      <c r="D145" s="3">
        <v>41</v>
      </c>
      <c r="E145" s="4">
        <v>54.88333333333344</v>
      </c>
      <c r="F145" s="1" t="s">
        <v>39</v>
      </c>
      <c r="G145" s="12">
        <v>-2</v>
      </c>
      <c r="H145" s="14">
        <v>-45.53333333333339</v>
      </c>
      <c r="I145" s="13" t="s">
        <v>279</v>
      </c>
      <c r="J145" s="7">
        <f>IF(K145="","",+K145*3.281)</f>
        <v>469.183</v>
      </c>
      <c r="K145" s="7">
        <v>143</v>
      </c>
      <c r="L145" s="42" t="s">
        <v>25</v>
      </c>
      <c r="M145" s="8">
        <v>1</v>
      </c>
      <c r="N145" s="8">
        <v>19</v>
      </c>
      <c r="O145" s="9" t="s">
        <v>507</v>
      </c>
      <c r="P145" s="43" t="s">
        <v>196</v>
      </c>
      <c r="Q145" s="10">
        <v>120.9</v>
      </c>
      <c r="R145" s="44" t="s">
        <v>28</v>
      </c>
    </row>
    <row r="146" spans="1:20" ht="12" customHeight="1">
      <c r="A146" s="40">
        <v>144</v>
      </c>
      <c r="B146" s="41" t="s">
        <v>358</v>
      </c>
      <c r="C146" s="9" t="s">
        <v>464</v>
      </c>
      <c r="D146" s="3">
        <v>41</v>
      </c>
      <c r="E146" s="4">
        <v>45.158</v>
      </c>
      <c r="F146" s="1" t="s">
        <v>39</v>
      </c>
      <c r="G146" s="12">
        <v>-2</v>
      </c>
      <c r="H146" s="14">
        <v>-36.673</v>
      </c>
      <c r="I146" s="13" t="s">
        <v>279</v>
      </c>
      <c r="J146" s="7">
        <f>IF(K146="","",+K146*3.281)</f>
        <v>275.604</v>
      </c>
      <c r="K146" s="7">
        <v>84</v>
      </c>
      <c r="L146" s="42" t="s">
        <v>25</v>
      </c>
      <c r="M146" s="8">
        <v>13</v>
      </c>
      <c r="N146" s="8">
        <v>31</v>
      </c>
      <c r="O146" s="9">
        <v>393</v>
      </c>
      <c r="P146" s="43" t="s">
        <v>241</v>
      </c>
      <c r="Q146" s="10">
        <v>130.125</v>
      </c>
      <c r="R146" s="44" t="s">
        <v>28</v>
      </c>
      <c r="S146" s="38" t="s">
        <v>356</v>
      </c>
      <c r="T146" s="65" t="s">
        <v>357</v>
      </c>
    </row>
    <row r="147" spans="1:18" ht="12" customHeight="1">
      <c r="A147" s="40">
        <v>145</v>
      </c>
      <c r="B147" s="41" t="s">
        <v>390</v>
      </c>
      <c r="C147" s="9" t="s">
        <v>464</v>
      </c>
      <c r="D147" s="3">
        <v>42</v>
      </c>
      <c r="E147" s="4">
        <v>23.285</v>
      </c>
      <c r="F147" s="1" t="s">
        <v>39</v>
      </c>
      <c r="G147" s="12">
        <v>-1</v>
      </c>
      <c r="H147" s="14">
        <v>-51.846</v>
      </c>
      <c r="I147" s="13" t="s">
        <v>279</v>
      </c>
      <c r="J147" s="7">
        <f>IF(K147="","",+K147*3.281)</f>
        <v>3586.1330000000003</v>
      </c>
      <c r="K147" s="7">
        <v>1093</v>
      </c>
      <c r="L147" s="42" t="s">
        <v>25</v>
      </c>
      <c r="M147" s="8">
        <v>6</v>
      </c>
      <c r="N147" s="8">
        <f>IF(M147&gt;17.9,M147-18,M147+18)</f>
        <v>24</v>
      </c>
      <c r="O147" s="9" t="s">
        <v>265</v>
      </c>
      <c r="P147" s="43" t="s">
        <v>196</v>
      </c>
      <c r="Q147" s="10">
        <v>129.975</v>
      </c>
      <c r="R147" s="44" t="s">
        <v>28</v>
      </c>
    </row>
    <row r="148" spans="1:19" ht="12" customHeight="1">
      <c r="A148" s="40">
        <v>146</v>
      </c>
      <c r="B148" s="51" t="s">
        <v>675</v>
      </c>
      <c r="C148" s="24" t="s">
        <v>464</v>
      </c>
      <c r="D148" s="3">
        <v>42</v>
      </c>
      <c r="E148" s="4">
        <v>0.817</v>
      </c>
      <c r="F148" s="1" t="s">
        <v>39</v>
      </c>
      <c r="G148" s="5">
        <v>-3</v>
      </c>
      <c r="H148" s="6">
        <v>-5.427</v>
      </c>
      <c r="I148" s="13" t="s">
        <v>279</v>
      </c>
      <c r="J148" s="7">
        <f>+K148*3.281</f>
        <v>32.81</v>
      </c>
      <c r="K148" s="7">
        <v>10</v>
      </c>
      <c r="L148" s="42" t="s">
        <v>25</v>
      </c>
      <c r="M148" s="8">
        <v>18</v>
      </c>
      <c r="N148" s="8">
        <v>36</v>
      </c>
      <c r="O148" s="9" t="s">
        <v>674</v>
      </c>
      <c r="P148" s="43" t="s">
        <v>241</v>
      </c>
      <c r="Q148" s="10"/>
      <c r="R148" s="44"/>
      <c r="S148" s="38">
        <v>972207998</v>
      </c>
    </row>
    <row r="149" spans="1:19" ht="12" customHeight="1">
      <c r="A149" s="40">
        <v>147</v>
      </c>
      <c r="B149" s="41" t="s">
        <v>503</v>
      </c>
      <c r="C149" s="9" t="s">
        <v>464</v>
      </c>
      <c r="D149" s="3">
        <v>42</v>
      </c>
      <c r="E149" s="4">
        <v>14.025</v>
      </c>
      <c r="F149" s="1" t="s">
        <v>39</v>
      </c>
      <c r="G149" s="12">
        <v>-2</v>
      </c>
      <c r="H149" s="14">
        <v>-53.278</v>
      </c>
      <c r="I149" s="13" t="s">
        <v>279</v>
      </c>
      <c r="J149" s="7">
        <f aca="true" t="shared" si="8" ref="J149:J154">IF(K149="","",+K149*3.281)</f>
        <v>2231.08</v>
      </c>
      <c r="K149" s="7">
        <v>680</v>
      </c>
      <c r="L149" s="42" t="s">
        <v>25</v>
      </c>
      <c r="M149" s="8">
        <v>15</v>
      </c>
      <c r="N149" s="8">
        <v>33</v>
      </c>
      <c r="O149" s="9">
        <v>480</v>
      </c>
      <c r="P149" s="43" t="s">
        <v>220</v>
      </c>
      <c r="Q149" s="10">
        <v>130.125</v>
      </c>
      <c r="R149" s="44" t="s">
        <v>28</v>
      </c>
      <c r="S149" s="38" t="s">
        <v>504</v>
      </c>
    </row>
    <row r="150" spans="1:20" ht="12" customHeight="1">
      <c r="A150" s="40">
        <v>148</v>
      </c>
      <c r="B150" s="41" t="s">
        <v>506</v>
      </c>
      <c r="C150" s="9" t="s">
        <v>464</v>
      </c>
      <c r="D150" s="3">
        <v>42</v>
      </c>
      <c r="E150" s="4">
        <v>0.486</v>
      </c>
      <c r="F150" s="1" t="s">
        <v>39</v>
      </c>
      <c r="G150" s="12">
        <v>-3</v>
      </c>
      <c r="H150" s="14">
        <v>-9.215</v>
      </c>
      <c r="I150" s="13" t="s">
        <v>279</v>
      </c>
      <c r="J150" s="7">
        <f t="shared" si="8"/>
        <v>216.54600000000002</v>
      </c>
      <c r="K150" s="9">
        <v>66</v>
      </c>
      <c r="L150" s="45" t="s">
        <v>25</v>
      </c>
      <c r="M150" s="8">
        <v>7</v>
      </c>
      <c r="N150" s="8">
        <v>25</v>
      </c>
      <c r="O150" s="9">
        <v>300</v>
      </c>
      <c r="P150" s="43" t="s">
        <v>220</v>
      </c>
      <c r="Q150" s="10">
        <v>130.125</v>
      </c>
      <c r="R150" s="44" t="s">
        <v>28</v>
      </c>
      <c r="S150" s="38" t="s">
        <v>414</v>
      </c>
      <c r="T150" s="65" t="s">
        <v>413</v>
      </c>
    </row>
    <row r="151" spans="1:20" ht="12" customHeight="1">
      <c r="A151" s="40">
        <v>149</v>
      </c>
      <c r="B151" s="41" t="s">
        <v>416</v>
      </c>
      <c r="C151" s="9" t="s">
        <v>464</v>
      </c>
      <c r="D151" s="3">
        <v>42</v>
      </c>
      <c r="E151" s="4">
        <v>13.594</v>
      </c>
      <c r="F151" s="1" t="s">
        <v>39</v>
      </c>
      <c r="G151" s="12">
        <v>-2</v>
      </c>
      <c r="H151" s="14">
        <v>-36.978</v>
      </c>
      <c r="I151" s="13" t="s">
        <v>279</v>
      </c>
      <c r="J151" s="7">
        <f t="shared" si="8"/>
        <v>1115.54</v>
      </c>
      <c r="K151" s="7">
        <v>340</v>
      </c>
      <c r="L151" s="42" t="s">
        <v>25</v>
      </c>
      <c r="M151" s="8">
        <v>10</v>
      </c>
      <c r="N151" s="8">
        <v>28</v>
      </c>
      <c r="O151" s="9" t="s">
        <v>417</v>
      </c>
      <c r="P151" s="43" t="s">
        <v>241</v>
      </c>
      <c r="Q151" s="10">
        <v>130.125</v>
      </c>
      <c r="R151" s="44" t="s">
        <v>28</v>
      </c>
      <c r="S151" s="38">
        <v>619089495</v>
      </c>
      <c r="T151" s="65"/>
    </row>
    <row r="152" spans="1:18" ht="12" customHeight="1">
      <c r="A152" s="40">
        <v>150</v>
      </c>
      <c r="B152" s="41" t="s">
        <v>106</v>
      </c>
      <c r="C152" s="9" t="s">
        <v>464</v>
      </c>
      <c r="D152" s="3">
        <v>42</v>
      </c>
      <c r="E152" s="4">
        <v>2.967</v>
      </c>
      <c r="F152" s="1" t="s">
        <v>39</v>
      </c>
      <c r="G152" s="12">
        <v>-2</v>
      </c>
      <c r="H152" s="14">
        <v>-59.992</v>
      </c>
      <c r="I152" s="13" t="s">
        <v>279</v>
      </c>
      <c r="J152" s="7">
        <f t="shared" si="8"/>
      </c>
      <c r="K152" s="9"/>
      <c r="L152" s="45"/>
      <c r="M152" s="8"/>
      <c r="N152" s="8"/>
      <c r="O152" s="9"/>
      <c r="P152" s="43"/>
      <c r="Q152" s="10"/>
      <c r="R152" s="44" t="s">
        <v>28</v>
      </c>
    </row>
    <row r="153" spans="1:20" ht="12" customHeight="1">
      <c r="A153" s="40">
        <v>151</v>
      </c>
      <c r="B153" s="41" t="s">
        <v>107</v>
      </c>
      <c r="C153" s="9" t="s">
        <v>464</v>
      </c>
      <c r="D153" s="3">
        <v>42</v>
      </c>
      <c r="E153" s="4">
        <v>8.637</v>
      </c>
      <c r="F153" s="1" t="s">
        <v>39</v>
      </c>
      <c r="G153" s="12">
        <v>-3</v>
      </c>
      <c r="H153" s="14">
        <v>-3.177</v>
      </c>
      <c r="I153" s="13" t="s">
        <v>279</v>
      </c>
      <c r="J153" s="7">
        <f t="shared" si="8"/>
        <v>72.182</v>
      </c>
      <c r="K153" s="7">
        <v>22</v>
      </c>
      <c r="L153" s="42" t="s">
        <v>25</v>
      </c>
      <c r="M153" s="8">
        <v>6</v>
      </c>
      <c r="N153" s="8">
        <v>24</v>
      </c>
      <c r="O153" s="9">
        <v>375</v>
      </c>
      <c r="P153" s="43" t="s">
        <v>220</v>
      </c>
      <c r="Q153" s="10">
        <v>129.975</v>
      </c>
      <c r="R153" s="44" t="s">
        <v>28</v>
      </c>
      <c r="S153" s="85" t="s">
        <v>393</v>
      </c>
      <c r="T153" s="83"/>
    </row>
    <row r="154" spans="1:18" ht="12" customHeight="1">
      <c r="A154" s="40">
        <v>152</v>
      </c>
      <c r="B154" s="41" t="s">
        <v>598</v>
      </c>
      <c r="C154" s="9" t="s">
        <v>465</v>
      </c>
      <c r="D154" s="3">
        <v>37</v>
      </c>
      <c r="E154" s="4">
        <v>7.916666666666572</v>
      </c>
      <c r="F154" s="1" t="s">
        <v>39</v>
      </c>
      <c r="G154" s="5">
        <v>3</v>
      </c>
      <c r="H154" s="6">
        <v>36.96666666666666</v>
      </c>
      <c r="I154" s="1" t="s">
        <v>278</v>
      </c>
      <c r="J154" s="7">
        <f t="shared" si="8"/>
        <v>2296.7000000000003</v>
      </c>
      <c r="K154" s="7">
        <v>700</v>
      </c>
      <c r="L154" s="42"/>
      <c r="M154" s="8">
        <v>18</v>
      </c>
      <c r="N154" s="8">
        <v>36</v>
      </c>
      <c r="O154" s="9" t="s">
        <v>599</v>
      </c>
      <c r="P154" s="43" t="s">
        <v>196</v>
      </c>
      <c r="Q154" s="10">
        <v>122.1</v>
      </c>
      <c r="R154" s="44" t="s">
        <v>28</v>
      </c>
    </row>
    <row r="155" spans="1:20" ht="12" customHeight="1">
      <c r="A155" s="40">
        <v>154</v>
      </c>
      <c r="B155" s="41" t="s">
        <v>608</v>
      </c>
      <c r="C155" s="9" t="s">
        <v>465</v>
      </c>
      <c r="D155" s="3">
        <v>37</v>
      </c>
      <c r="E155" s="4">
        <v>17.759</v>
      </c>
      <c r="F155" s="1" t="s">
        <v>39</v>
      </c>
      <c r="G155" s="5">
        <v>3</v>
      </c>
      <c r="H155" s="6">
        <v>42.673</v>
      </c>
      <c r="I155" s="1" t="s">
        <v>278</v>
      </c>
      <c r="J155" s="7">
        <f>+K155*3.281</f>
        <v>2444.3450000000003</v>
      </c>
      <c r="K155" s="7">
        <v>745</v>
      </c>
      <c r="L155" s="52" t="s">
        <v>25</v>
      </c>
      <c r="M155" s="8">
        <v>12</v>
      </c>
      <c r="N155" s="8">
        <v>30</v>
      </c>
      <c r="O155" s="9">
        <v>400</v>
      </c>
      <c r="P155" s="43" t="s">
        <v>231</v>
      </c>
      <c r="Q155" s="10">
        <v>130.125</v>
      </c>
      <c r="R155" s="53" t="s">
        <v>28</v>
      </c>
      <c r="S155" s="38">
        <v>639104101</v>
      </c>
      <c r="T155" s="83"/>
    </row>
    <row r="156" spans="1:19" ht="12" customHeight="1">
      <c r="A156" s="40">
        <v>155</v>
      </c>
      <c r="B156" s="41" t="s">
        <v>108</v>
      </c>
      <c r="C156" s="9" t="s">
        <v>465</v>
      </c>
      <c r="D156" s="3">
        <v>37</v>
      </c>
      <c r="E156" s="4">
        <v>11.416666666666373</v>
      </c>
      <c r="F156" s="1" t="s">
        <v>39</v>
      </c>
      <c r="G156" s="5">
        <v>3</v>
      </c>
      <c r="H156" s="6">
        <v>47.583333333333336</v>
      </c>
      <c r="I156" s="1" t="s">
        <v>278</v>
      </c>
      <c r="J156" s="7">
        <f>IF(K156="","",+K156*3.281)</f>
        <v>1860.327</v>
      </c>
      <c r="K156" s="7">
        <v>567</v>
      </c>
      <c r="L156" s="42"/>
      <c r="M156" s="8">
        <v>9</v>
      </c>
      <c r="N156" s="8">
        <f>IF(M156&gt;17.9,M156-18,M156+18)</f>
        <v>27</v>
      </c>
      <c r="O156" s="9">
        <v>2900</v>
      </c>
      <c r="P156" s="43" t="s">
        <v>196</v>
      </c>
      <c r="Q156" s="10">
        <v>118.85</v>
      </c>
      <c r="R156" s="44" t="s">
        <v>28</v>
      </c>
      <c r="S156" s="38" t="s">
        <v>600</v>
      </c>
    </row>
    <row r="157" spans="1:20" ht="12" customHeight="1">
      <c r="A157" s="40">
        <v>156</v>
      </c>
      <c r="B157" s="41" t="s">
        <v>109</v>
      </c>
      <c r="C157" s="9" t="s">
        <v>465</v>
      </c>
      <c r="D157" s="3">
        <v>36</v>
      </c>
      <c r="E157" s="4">
        <v>55.926</v>
      </c>
      <c r="F157" s="1" t="s">
        <v>39</v>
      </c>
      <c r="G157" s="5">
        <v>3</v>
      </c>
      <c r="H157" s="6">
        <v>50.07</v>
      </c>
      <c r="I157" s="1" t="s">
        <v>278</v>
      </c>
      <c r="J157" s="7">
        <f>IF(K157="","",+K157*3.281)</f>
        <v>3477.86</v>
      </c>
      <c r="K157" s="9">
        <v>1060</v>
      </c>
      <c r="L157" s="45" t="s">
        <v>37</v>
      </c>
      <c r="M157" s="8">
        <v>9</v>
      </c>
      <c r="N157" s="8">
        <v>27</v>
      </c>
      <c r="O157" s="9" t="s">
        <v>229</v>
      </c>
      <c r="P157" s="43" t="s">
        <v>196</v>
      </c>
      <c r="Q157" s="10"/>
      <c r="R157" s="44" t="s">
        <v>28</v>
      </c>
      <c r="T157" s="65"/>
    </row>
    <row r="158" spans="1:20" ht="12" customHeight="1">
      <c r="A158" s="40">
        <v>157</v>
      </c>
      <c r="B158" s="51" t="s">
        <v>110</v>
      </c>
      <c r="C158" s="9" t="s">
        <v>465</v>
      </c>
      <c r="D158" s="3">
        <v>37</v>
      </c>
      <c r="E158" s="4">
        <v>8.194</v>
      </c>
      <c r="F158" s="1" t="s">
        <v>39</v>
      </c>
      <c r="G158" s="5">
        <v>4</v>
      </c>
      <c r="H158" s="6">
        <v>16.493</v>
      </c>
      <c r="I158" s="1" t="s">
        <v>278</v>
      </c>
      <c r="J158" s="7">
        <f>IF(K158="","",+K158*3.281)</f>
      </c>
      <c r="K158" s="7"/>
      <c r="L158" s="9" t="s">
        <v>25</v>
      </c>
      <c r="M158" s="8">
        <v>8</v>
      </c>
      <c r="N158" s="8">
        <v>26</v>
      </c>
      <c r="O158" s="9">
        <v>285</v>
      </c>
      <c r="P158" s="43" t="s">
        <v>220</v>
      </c>
      <c r="Q158" s="10"/>
      <c r="R158" s="53" t="s">
        <v>28</v>
      </c>
      <c r="S158" s="38" t="s">
        <v>230</v>
      </c>
      <c r="T158" s="1"/>
    </row>
    <row r="159" spans="1:18" ht="12" customHeight="1">
      <c r="A159" s="40">
        <v>158</v>
      </c>
      <c r="B159" s="154" t="s">
        <v>791</v>
      </c>
      <c r="C159" s="21" t="s">
        <v>466</v>
      </c>
      <c r="D159" s="3">
        <v>36</v>
      </c>
      <c r="E159" s="4">
        <v>43.425</v>
      </c>
      <c r="F159" s="1" t="s">
        <v>39</v>
      </c>
      <c r="G159" s="5">
        <v>4</v>
      </c>
      <c r="H159" s="6">
        <v>42.031</v>
      </c>
      <c r="I159" s="1" t="s">
        <v>278</v>
      </c>
      <c r="J159" s="7">
        <f>+K159*3.281</f>
        <v>656.2</v>
      </c>
      <c r="K159" s="7">
        <v>200</v>
      </c>
      <c r="L159" s="42"/>
      <c r="M159" s="8">
        <v>6</v>
      </c>
      <c r="N159" s="8">
        <v>24</v>
      </c>
      <c r="O159" s="9">
        <v>200</v>
      </c>
      <c r="P159" s="43" t="s">
        <v>196</v>
      </c>
      <c r="Q159" s="10"/>
      <c r="R159" s="44"/>
    </row>
    <row r="160" spans="1:18" ht="12" customHeight="1">
      <c r="A160" s="40">
        <v>159</v>
      </c>
      <c r="B160" s="41" t="s">
        <v>826</v>
      </c>
      <c r="C160" s="9" t="s">
        <v>466</v>
      </c>
      <c r="D160" s="3">
        <v>41</v>
      </c>
      <c r="E160" s="4">
        <v>2.13</v>
      </c>
      <c r="F160" s="1" t="s">
        <v>39</v>
      </c>
      <c r="G160" s="5">
        <v>3</v>
      </c>
      <c r="H160" s="6">
        <v>17.704</v>
      </c>
      <c r="I160" s="1" t="s">
        <v>278</v>
      </c>
      <c r="J160" s="7">
        <f>IF(K160="","",+K160*3.281)</f>
        <v>3340.058</v>
      </c>
      <c r="K160" s="9">
        <v>1018</v>
      </c>
      <c r="L160" s="45"/>
      <c r="M160" s="8"/>
      <c r="N160" s="8"/>
      <c r="O160" s="9"/>
      <c r="P160" s="43"/>
      <c r="Q160" s="10"/>
      <c r="R160" s="44" t="s">
        <v>28</v>
      </c>
    </row>
    <row r="161" spans="1:18" ht="12" customHeight="1">
      <c r="A161" s="40">
        <v>160</v>
      </c>
      <c r="B161" s="51" t="s">
        <v>593</v>
      </c>
      <c r="C161" s="24" t="s">
        <v>466</v>
      </c>
      <c r="D161" s="3">
        <v>41</v>
      </c>
      <c r="E161" s="4">
        <v>6.496</v>
      </c>
      <c r="F161" s="1" t="s">
        <v>39</v>
      </c>
      <c r="G161" s="5">
        <v>2</v>
      </c>
      <c r="H161" s="6">
        <v>59.158</v>
      </c>
      <c r="I161" s="1" t="s">
        <v>278</v>
      </c>
      <c r="J161" s="7">
        <f>+K161*3.281</f>
        <v>4101.25</v>
      </c>
      <c r="K161" s="7">
        <v>1250</v>
      </c>
      <c r="L161" s="42"/>
      <c r="M161" s="8">
        <v>4</v>
      </c>
      <c r="N161" s="8">
        <v>22</v>
      </c>
      <c r="O161" s="9">
        <v>1100</v>
      </c>
      <c r="P161" s="43" t="s">
        <v>196</v>
      </c>
      <c r="Q161" s="10"/>
      <c r="R161" s="44"/>
    </row>
    <row r="162" spans="1:20" ht="12" customHeight="1">
      <c r="A162" s="40">
        <v>161</v>
      </c>
      <c r="B162" s="41" t="s">
        <v>431</v>
      </c>
      <c r="C162" s="9" t="s">
        <v>466</v>
      </c>
      <c r="D162" s="3">
        <v>40</v>
      </c>
      <c r="E162" s="4">
        <v>51.99</v>
      </c>
      <c r="F162" s="1" t="s">
        <v>39</v>
      </c>
      <c r="G162" s="5">
        <v>3</v>
      </c>
      <c r="H162" s="6">
        <v>14.755</v>
      </c>
      <c r="I162" s="1" t="s">
        <v>278</v>
      </c>
      <c r="J162" s="7">
        <f aca="true" t="shared" si="9" ref="J162:J167">IF(K162="","",+K162*3.281)</f>
        <v>3018.52</v>
      </c>
      <c r="K162" s="9">
        <v>920</v>
      </c>
      <c r="L162" s="45" t="s">
        <v>25</v>
      </c>
      <c r="M162" s="79">
        <v>1</v>
      </c>
      <c r="N162" s="79">
        <f>IF(M162&gt;17.9,M162-18,M162+18)</f>
        <v>19</v>
      </c>
      <c r="O162" s="9">
        <v>950</v>
      </c>
      <c r="P162" s="43" t="s">
        <v>196</v>
      </c>
      <c r="Q162" s="10">
        <v>123.5</v>
      </c>
      <c r="R162" s="44" t="s">
        <v>28</v>
      </c>
      <c r="S162" s="38" t="s">
        <v>850</v>
      </c>
      <c r="T162" s="65"/>
    </row>
    <row r="163" spans="1:20" ht="12" customHeight="1">
      <c r="A163" s="40">
        <v>162</v>
      </c>
      <c r="B163" s="41" t="s">
        <v>111</v>
      </c>
      <c r="C163" s="9" t="s">
        <v>466</v>
      </c>
      <c r="D163" s="3">
        <v>41</v>
      </c>
      <c r="E163" s="4">
        <v>2.72</v>
      </c>
      <c r="F163" s="1" t="s">
        <v>39</v>
      </c>
      <c r="G163" s="5">
        <v>2</v>
      </c>
      <c r="H163" s="6">
        <v>37.643</v>
      </c>
      <c r="I163" s="1" t="s">
        <v>278</v>
      </c>
      <c r="J163" s="7">
        <f t="shared" si="9"/>
        <v>3691.125</v>
      </c>
      <c r="K163" s="9">
        <v>1125</v>
      </c>
      <c r="L163" s="45" t="s">
        <v>25</v>
      </c>
      <c r="M163" s="8">
        <v>16</v>
      </c>
      <c r="N163" s="8">
        <v>34</v>
      </c>
      <c r="O163" s="9">
        <v>300</v>
      </c>
      <c r="P163" s="43" t="s">
        <v>220</v>
      </c>
      <c r="Q163" s="10"/>
      <c r="R163" s="44" t="s">
        <v>28</v>
      </c>
      <c r="S163" s="38" t="s">
        <v>330</v>
      </c>
      <c r="T163" s="31" t="s">
        <v>331</v>
      </c>
    </row>
    <row r="164" spans="1:18" ht="12" customHeight="1">
      <c r="A164" s="40">
        <v>163</v>
      </c>
      <c r="B164" s="41" t="s">
        <v>112</v>
      </c>
      <c r="C164" s="9" t="s">
        <v>466</v>
      </c>
      <c r="D164" s="3">
        <v>40</v>
      </c>
      <c r="E164" s="4">
        <v>59.71</v>
      </c>
      <c r="F164" s="1" t="s">
        <v>39</v>
      </c>
      <c r="G164" s="5">
        <v>2</v>
      </c>
      <c r="H164" s="6">
        <v>34.965</v>
      </c>
      <c r="I164" s="1" t="s">
        <v>278</v>
      </c>
      <c r="J164" s="7">
        <f t="shared" si="9"/>
        <v>3805.96</v>
      </c>
      <c r="K164" s="9">
        <v>1160</v>
      </c>
      <c r="L164" s="45" t="s">
        <v>37</v>
      </c>
      <c r="M164" s="8"/>
      <c r="N164" s="8"/>
      <c r="O164" s="9"/>
      <c r="P164" s="43"/>
      <c r="Q164" s="10"/>
      <c r="R164" s="44" t="s">
        <v>28</v>
      </c>
    </row>
    <row r="165" spans="1:20" ht="12" customHeight="1">
      <c r="A165" s="40">
        <v>164</v>
      </c>
      <c r="B165" s="41" t="s">
        <v>665</v>
      </c>
      <c r="C165" s="9" t="s">
        <v>466</v>
      </c>
      <c r="D165" s="3">
        <v>41</v>
      </c>
      <c r="E165" s="4">
        <v>6.682</v>
      </c>
      <c r="F165" s="1" t="s">
        <v>39</v>
      </c>
      <c r="G165" s="5">
        <v>3</v>
      </c>
      <c r="H165" s="6">
        <v>10.314</v>
      </c>
      <c r="I165" s="1" t="s">
        <v>278</v>
      </c>
      <c r="J165" s="7">
        <f t="shared" si="9"/>
        <v>3953.605</v>
      </c>
      <c r="K165" s="9">
        <v>1205</v>
      </c>
      <c r="L165" s="45" t="s">
        <v>37</v>
      </c>
      <c r="M165" s="8">
        <v>2</v>
      </c>
      <c r="N165" s="8">
        <v>20</v>
      </c>
      <c r="O165" s="9">
        <v>514</v>
      </c>
      <c r="P165" s="43" t="s">
        <v>220</v>
      </c>
      <c r="Q165" s="10"/>
      <c r="R165" s="44" t="s">
        <v>28</v>
      </c>
      <c r="S165" s="38" t="s">
        <v>592</v>
      </c>
      <c r="T165" s="31" t="s">
        <v>517</v>
      </c>
    </row>
    <row r="166" spans="1:18" ht="12" customHeight="1">
      <c r="A166" s="40">
        <v>165</v>
      </c>
      <c r="B166" s="51" t="s">
        <v>632</v>
      </c>
      <c r="C166" s="9" t="s">
        <v>466</v>
      </c>
      <c r="D166" s="3">
        <v>40</v>
      </c>
      <c r="E166" s="4">
        <v>45.979</v>
      </c>
      <c r="F166" s="1" t="s">
        <v>39</v>
      </c>
      <c r="G166" s="5">
        <v>3</v>
      </c>
      <c r="H166" s="6">
        <v>21.291</v>
      </c>
      <c r="I166" s="1" t="s">
        <v>278</v>
      </c>
      <c r="J166" s="7">
        <f t="shared" si="9"/>
        <v>2887.28</v>
      </c>
      <c r="K166" s="9">
        <v>880</v>
      </c>
      <c r="L166" s="45" t="s">
        <v>37</v>
      </c>
      <c r="M166" s="8">
        <v>7</v>
      </c>
      <c r="N166" s="8">
        <v>25</v>
      </c>
      <c r="O166" s="9">
        <v>250</v>
      </c>
      <c r="P166" s="43" t="s">
        <v>220</v>
      </c>
      <c r="Q166" s="10"/>
      <c r="R166" s="44" t="s">
        <v>28</v>
      </c>
    </row>
    <row r="167" spans="1:19" ht="12" customHeight="1">
      <c r="A167" s="40">
        <v>166</v>
      </c>
      <c r="B167" s="41" t="s">
        <v>163</v>
      </c>
      <c r="C167" s="9" t="s">
        <v>487</v>
      </c>
      <c r="D167" s="3">
        <v>43</v>
      </c>
      <c r="E167" s="4">
        <v>21.433</v>
      </c>
      <c r="F167" s="1" t="s">
        <v>39</v>
      </c>
      <c r="G167" s="5">
        <v>1</v>
      </c>
      <c r="H167" s="6">
        <v>47.398</v>
      </c>
      <c r="I167" s="1" t="s">
        <v>278</v>
      </c>
      <c r="J167" s="7">
        <f t="shared" si="9"/>
        <v>16.405</v>
      </c>
      <c r="K167" s="7">
        <v>5</v>
      </c>
      <c r="L167" s="42" t="s">
        <v>25</v>
      </c>
      <c r="M167" s="8">
        <v>4</v>
      </c>
      <c r="N167" s="8">
        <f>IF(M167&gt;17.9,M167-18,M167+18)</f>
        <v>22</v>
      </c>
      <c r="O167" s="9" t="s">
        <v>530</v>
      </c>
      <c r="P167" s="43" t="s">
        <v>196</v>
      </c>
      <c r="Q167" s="10"/>
      <c r="R167" s="44" t="s">
        <v>28</v>
      </c>
      <c r="S167" s="38" t="s">
        <v>531</v>
      </c>
    </row>
    <row r="168" spans="1:20" ht="12" customHeight="1">
      <c r="A168" s="40">
        <v>167</v>
      </c>
      <c r="B168" s="41" t="s">
        <v>396</v>
      </c>
      <c r="C168" s="9" t="s">
        <v>467</v>
      </c>
      <c r="D168" s="3">
        <v>37</v>
      </c>
      <c r="E168" s="4">
        <v>15.513</v>
      </c>
      <c r="F168" s="1" t="s">
        <v>39</v>
      </c>
      <c r="G168" s="5">
        <v>6</v>
      </c>
      <c r="H168" s="6">
        <v>33.648</v>
      </c>
      <c r="I168" s="1" t="s">
        <v>278</v>
      </c>
      <c r="J168" s="7">
        <f>+K168*3.281</f>
        <v>213.26500000000001</v>
      </c>
      <c r="K168" s="7">
        <v>65</v>
      </c>
      <c r="L168" s="42" t="s">
        <v>25</v>
      </c>
      <c r="M168" s="8">
        <v>18</v>
      </c>
      <c r="N168" s="8">
        <v>36</v>
      </c>
      <c r="O168" s="9">
        <v>400</v>
      </c>
      <c r="P168" s="43" t="s">
        <v>629</v>
      </c>
      <c r="Q168" s="10">
        <v>130.125</v>
      </c>
      <c r="R168" s="44" t="s">
        <v>28</v>
      </c>
      <c r="S168" s="38" t="s">
        <v>628</v>
      </c>
      <c r="T168" s="65" t="s">
        <v>707</v>
      </c>
    </row>
    <row r="169" spans="1:20" ht="12" customHeight="1">
      <c r="A169" s="40">
        <v>168</v>
      </c>
      <c r="B169" s="41" t="s">
        <v>300</v>
      </c>
      <c r="C169" s="9" t="s">
        <v>467</v>
      </c>
      <c r="D169" s="3">
        <v>37</v>
      </c>
      <c r="E169" s="71">
        <v>25.122</v>
      </c>
      <c r="F169" s="1" t="s">
        <v>39</v>
      </c>
      <c r="G169" s="5">
        <v>6</v>
      </c>
      <c r="H169" s="72">
        <v>45.535</v>
      </c>
      <c r="I169" s="1" t="s">
        <v>278</v>
      </c>
      <c r="J169" s="7">
        <f>IF(K169="","",+K169*3.281)</f>
        <v>328.1</v>
      </c>
      <c r="K169" s="7">
        <v>100</v>
      </c>
      <c r="L169" s="9" t="s">
        <v>25</v>
      </c>
      <c r="M169" s="8">
        <v>18</v>
      </c>
      <c r="N169" s="8">
        <v>36</v>
      </c>
      <c r="O169" s="9">
        <v>350</v>
      </c>
      <c r="P169" s="43" t="s">
        <v>220</v>
      </c>
      <c r="Q169" s="10"/>
      <c r="R169" s="44" t="s">
        <v>28</v>
      </c>
      <c r="S169" s="38">
        <v>629568347</v>
      </c>
      <c r="T169" s="1"/>
    </row>
    <row r="170" spans="1:18" ht="12" customHeight="1">
      <c r="A170" s="40">
        <v>169</v>
      </c>
      <c r="B170" s="51" t="s">
        <v>603</v>
      </c>
      <c r="C170" s="21" t="s">
        <v>467</v>
      </c>
      <c r="D170" s="122">
        <v>37</v>
      </c>
      <c r="E170" s="130">
        <v>44.723</v>
      </c>
      <c r="F170" s="124" t="s">
        <v>39</v>
      </c>
      <c r="G170" s="125">
        <v>7</v>
      </c>
      <c r="H170" s="126">
        <v>6.165</v>
      </c>
      <c r="I170" s="124" t="s">
        <v>278</v>
      </c>
      <c r="J170" s="19">
        <f>+K170*3.281</f>
        <v>721.82</v>
      </c>
      <c r="K170" s="19">
        <v>220</v>
      </c>
      <c r="L170" s="127"/>
      <c r="M170" s="20">
        <v>10</v>
      </c>
      <c r="N170" s="20">
        <v>28</v>
      </c>
      <c r="O170" s="21">
        <v>446</v>
      </c>
      <c r="P170" s="128" t="s">
        <v>220</v>
      </c>
      <c r="Q170" s="22"/>
      <c r="R170" s="44"/>
    </row>
    <row r="171" spans="1:20" ht="12" customHeight="1">
      <c r="A171" s="40">
        <v>170</v>
      </c>
      <c r="B171" s="41" t="s">
        <v>773</v>
      </c>
      <c r="C171" s="9" t="s">
        <v>467</v>
      </c>
      <c r="D171" s="3">
        <v>37</v>
      </c>
      <c r="E171" s="4">
        <v>21.942</v>
      </c>
      <c r="F171" s="1" t="s">
        <v>39</v>
      </c>
      <c r="G171" s="5">
        <v>6</v>
      </c>
      <c r="H171" s="6">
        <v>55.217</v>
      </c>
      <c r="I171" s="1" t="s">
        <v>278</v>
      </c>
      <c r="J171" s="7">
        <f>IF(K171="","",+K171*3.281)</f>
        <v>134.52100000000002</v>
      </c>
      <c r="K171" s="7">
        <v>41</v>
      </c>
      <c r="L171" s="9" t="s">
        <v>25</v>
      </c>
      <c r="M171" s="8">
        <v>12</v>
      </c>
      <c r="N171" s="8">
        <v>30</v>
      </c>
      <c r="O171" s="9">
        <v>800</v>
      </c>
      <c r="P171" s="43" t="s">
        <v>196</v>
      </c>
      <c r="Q171" s="10"/>
      <c r="R171" s="53" t="s">
        <v>28</v>
      </c>
      <c r="T171" s="1"/>
    </row>
    <row r="172" spans="1:18" ht="12" customHeight="1">
      <c r="A172" s="40">
        <v>171</v>
      </c>
      <c r="B172" s="51" t="s">
        <v>732</v>
      </c>
      <c r="C172" s="24" t="s">
        <v>467</v>
      </c>
      <c r="D172" s="3">
        <v>37</v>
      </c>
      <c r="E172" s="4">
        <v>14.621</v>
      </c>
      <c r="F172" s="1" t="s">
        <v>39</v>
      </c>
      <c r="G172" s="5">
        <v>7</v>
      </c>
      <c r="H172" s="6">
        <v>18.958</v>
      </c>
      <c r="I172" s="1" t="s">
        <v>278</v>
      </c>
      <c r="J172" s="7">
        <f>+K172*3.281</f>
        <v>144.364</v>
      </c>
      <c r="K172" s="7">
        <v>44</v>
      </c>
      <c r="L172" s="42"/>
      <c r="M172" s="8">
        <v>6</v>
      </c>
      <c r="N172" s="8">
        <v>24</v>
      </c>
      <c r="O172" s="9">
        <v>500</v>
      </c>
      <c r="P172" s="43" t="s">
        <v>220</v>
      </c>
      <c r="Q172" s="10"/>
      <c r="R172" s="44"/>
    </row>
    <row r="173" spans="1:20" ht="12" customHeight="1">
      <c r="A173" s="40">
        <v>172</v>
      </c>
      <c r="B173" s="41" t="s">
        <v>424</v>
      </c>
      <c r="C173" s="9" t="s">
        <v>467</v>
      </c>
      <c r="D173" s="3">
        <v>37</v>
      </c>
      <c r="E173" s="4">
        <v>21.05</v>
      </c>
      <c r="F173" s="1" t="s">
        <v>39</v>
      </c>
      <c r="G173" s="5">
        <v>6</v>
      </c>
      <c r="H173" s="6">
        <v>40.98</v>
      </c>
      <c r="I173" s="1" t="s">
        <v>278</v>
      </c>
      <c r="J173" s="7">
        <f>IF(K173="","",+K173*3.281)</f>
        <v>98.43</v>
      </c>
      <c r="K173" s="7">
        <v>30</v>
      </c>
      <c r="L173" s="9" t="s">
        <v>25</v>
      </c>
      <c r="M173" s="8">
        <v>8</v>
      </c>
      <c r="N173" s="8">
        <v>26</v>
      </c>
      <c r="O173" s="9">
        <v>375</v>
      </c>
      <c r="P173" s="43" t="s">
        <v>220</v>
      </c>
      <c r="Q173" s="10"/>
      <c r="R173" s="53" t="s">
        <v>28</v>
      </c>
      <c r="S173" s="38" t="s">
        <v>840</v>
      </c>
      <c r="T173" s="65" t="s">
        <v>423</v>
      </c>
    </row>
    <row r="174" spans="1:20" ht="12" customHeight="1">
      <c r="A174" s="40">
        <v>173</v>
      </c>
      <c r="B174" s="171" t="s">
        <v>706</v>
      </c>
      <c r="C174" s="9" t="s">
        <v>467</v>
      </c>
      <c r="D174" s="3">
        <v>37</v>
      </c>
      <c r="E174" s="4">
        <v>46.579</v>
      </c>
      <c r="F174" s="1" t="s">
        <v>39</v>
      </c>
      <c r="G174" s="5">
        <v>6</v>
      </c>
      <c r="H174" s="6">
        <v>52.96</v>
      </c>
      <c r="I174" s="1" t="s">
        <v>278</v>
      </c>
      <c r="J174" s="7">
        <f>IF(K174="","",+K174*3.281)</f>
        <v>1135.226</v>
      </c>
      <c r="K174" s="9">
        <v>346</v>
      </c>
      <c r="L174" s="9" t="s">
        <v>37</v>
      </c>
      <c r="M174" s="9">
        <v>18</v>
      </c>
      <c r="N174" s="9">
        <v>36</v>
      </c>
      <c r="O174" s="9" t="s">
        <v>254</v>
      </c>
      <c r="P174" s="43" t="s">
        <v>220</v>
      </c>
      <c r="Q174" s="66"/>
      <c r="R174" s="44" t="s">
        <v>28</v>
      </c>
      <c r="S174" s="38">
        <v>665402812</v>
      </c>
      <c r="T174" s="65" t="s">
        <v>707</v>
      </c>
    </row>
    <row r="175" spans="1:18" ht="12" customHeight="1">
      <c r="A175" s="40">
        <v>174</v>
      </c>
      <c r="B175" s="167" t="s">
        <v>730</v>
      </c>
      <c r="C175" s="24" t="s">
        <v>467</v>
      </c>
      <c r="D175" s="3">
        <v>37</v>
      </c>
      <c r="E175" s="4">
        <v>30.336</v>
      </c>
      <c r="F175" s="1" t="s">
        <v>39</v>
      </c>
      <c r="G175" s="5">
        <v>6</v>
      </c>
      <c r="H175" s="6">
        <v>42.147</v>
      </c>
      <c r="I175" s="1" t="s">
        <v>278</v>
      </c>
      <c r="J175" s="7">
        <f>+K175*3.281</f>
        <v>810.407</v>
      </c>
      <c r="K175" s="7">
        <v>247</v>
      </c>
      <c r="L175" s="42"/>
      <c r="M175" s="8">
        <v>6</v>
      </c>
      <c r="N175" s="8">
        <v>24</v>
      </c>
      <c r="O175" s="9" t="s">
        <v>254</v>
      </c>
      <c r="P175" s="43" t="s">
        <v>220</v>
      </c>
      <c r="Q175" s="10"/>
      <c r="R175" s="44"/>
    </row>
    <row r="176" spans="1:18" ht="12" customHeight="1">
      <c r="A176" s="40">
        <v>175</v>
      </c>
      <c r="B176" s="165" t="s">
        <v>900</v>
      </c>
      <c r="C176" s="166" t="s">
        <v>468</v>
      </c>
      <c r="D176" s="3">
        <v>41</v>
      </c>
      <c r="E176" s="4">
        <v>52.15</v>
      </c>
      <c r="F176" s="1" t="s">
        <v>39</v>
      </c>
      <c r="G176" s="12">
        <v>0</v>
      </c>
      <c r="H176" s="14">
        <v>-30.293</v>
      </c>
      <c r="I176" s="13" t="s">
        <v>279</v>
      </c>
      <c r="J176" s="7">
        <f>+K176*3.281</f>
        <v>1049.92</v>
      </c>
      <c r="K176" s="7">
        <v>320</v>
      </c>
      <c r="L176" s="42"/>
      <c r="M176" s="8"/>
      <c r="N176" s="8"/>
      <c r="O176" s="9">
        <v>340</v>
      </c>
      <c r="P176" s="43" t="s">
        <v>220</v>
      </c>
      <c r="Q176" s="10"/>
      <c r="R176" s="44"/>
    </row>
    <row r="177" spans="1:20" ht="12" customHeight="1">
      <c r="A177" s="40">
        <v>176</v>
      </c>
      <c r="B177" s="70" t="s">
        <v>373</v>
      </c>
      <c r="C177" s="172" t="s">
        <v>468</v>
      </c>
      <c r="D177" s="3">
        <v>41</v>
      </c>
      <c r="E177" s="4">
        <v>44.097</v>
      </c>
      <c r="F177" s="1" t="s">
        <v>39</v>
      </c>
      <c r="G177" s="12">
        <v>0</v>
      </c>
      <c r="H177" s="14">
        <v>-6.51</v>
      </c>
      <c r="I177" s="13" t="s">
        <v>279</v>
      </c>
      <c r="J177" s="7">
        <f aca="true" t="shared" si="10" ref="J177:J193">IF(K177="","",+K177*3.281)</f>
        <v>721.82</v>
      </c>
      <c r="K177" s="9">
        <v>220</v>
      </c>
      <c r="L177" s="45" t="s">
        <v>25</v>
      </c>
      <c r="M177" s="9">
        <v>18</v>
      </c>
      <c r="N177" s="9">
        <v>36</v>
      </c>
      <c r="O177" s="9" t="s">
        <v>375</v>
      </c>
      <c r="P177" s="43" t="s">
        <v>220</v>
      </c>
      <c r="Q177" s="10"/>
      <c r="R177" s="44" t="s">
        <v>28</v>
      </c>
      <c r="S177" s="38" t="s">
        <v>374</v>
      </c>
      <c r="T177" s="65" t="s">
        <v>376</v>
      </c>
    </row>
    <row r="178" spans="1:18" ht="12" customHeight="1">
      <c r="A178" s="40">
        <v>177</v>
      </c>
      <c r="B178" s="164" t="s">
        <v>113</v>
      </c>
      <c r="C178" s="9" t="s">
        <v>468</v>
      </c>
      <c r="D178" s="3">
        <v>42</v>
      </c>
      <c r="E178" s="4">
        <v>10.135</v>
      </c>
      <c r="F178" s="1" t="s">
        <v>39</v>
      </c>
      <c r="G178" s="5">
        <v>0</v>
      </c>
      <c r="H178" s="6">
        <v>28.617</v>
      </c>
      <c r="I178" s="1" t="s">
        <v>278</v>
      </c>
      <c r="J178" s="7">
        <f t="shared" si="10"/>
        <v>1640.5</v>
      </c>
      <c r="K178" s="7">
        <v>500</v>
      </c>
      <c r="L178" s="42" t="s">
        <v>25</v>
      </c>
      <c r="M178" s="8">
        <v>10</v>
      </c>
      <c r="N178" s="8">
        <v>28</v>
      </c>
      <c r="O178" s="9" t="s">
        <v>232</v>
      </c>
      <c r="P178" s="43" t="s">
        <v>220</v>
      </c>
      <c r="Q178" s="10"/>
      <c r="R178" s="44" t="s">
        <v>28</v>
      </c>
    </row>
    <row r="179" spans="1:19" ht="12" customHeight="1">
      <c r="A179" s="40">
        <v>178</v>
      </c>
      <c r="B179" s="41" t="s">
        <v>114</v>
      </c>
      <c r="C179" s="9" t="s">
        <v>468</v>
      </c>
      <c r="D179" s="3">
        <v>42</v>
      </c>
      <c r="E179" s="4">
        <v>16.8</v>
      </c>
      <c r="F179" s="1" t="s">
        <v>39</v>
      </c>
      <c r="G179" s="12">
        <v>0</v>
      </c>
      <c r="H179" s="14">
        <v>-44.5</v>
      </c>
      <c r="I179" s="13" t="s">
        <v>279</v>
      </c>
      <c r="J179" s="7">
        <f t="shared" si="10"/>
        <v>2017.815</v>
      </c>
      <c r="K179" s="7">
        <v>615</v>
      </c>
      <c r="L179" s="42" t="s">
        <v>25</v>
      </c>
      <c r="M179" s="8">
        <v>4</v>
      </c>
      <c r="N179" s="8">
        <v>22</v>
      </c>
      <c r="O179" s="9" t="s">
        <v>233</v>
      </c>
      <c r="P179" s="43" t="s">
        <v>35</v>
      </c>
      <c r="Q179" s="10"/>
      <c r="R179" s="44" t="s">
        <v>28</v>
      </c>
      <c r="S179" s="38" t="s">
        <v>515</v>
      </c>
    </row>
    <row r="180" spans="1:20" ht="12" customHeight="1">
      <c r="A180" s="40">
        <v>179</v>
      </c>
      <c r="B180" s="41" t="s">
        <v>115</v>
      </c>
      <c r="C180" s="9" t="s">
        <v>468</v>
      </c>
      <c r="D180" s="3">
        <v>41</v>
      </c>
      <c r="E180" s="4">
        <v>59.775</v>
      </c>
      <c r="F180" s="1" t="s">
        <v>39</v>
      </c>
      <c r="G180" s="12">
        <v>0</v>
      </c>
      <c r="H180" s="14">
        <v>-5.539</v>
      </c>
      <c r="I180" s="13" t="s">
        <v>279</v>
      </c>
      <c r="J180" s="7">
        <f t="shared" si="10"/>
        <v>1476.45</v>
      </c>
      <c r="K180" s="9">
        <v>450</v>
      </c>
      <c r="L180" s="45" t="s">
        <v>25</v>
      </c>
      <c r="M180" s="8">
        <v>6</v>
      </c>
      <c r="N180" s="8">
        <v>24</v>
      </c>
      <c r="O180" s="9">
        <v>425</v>
      </c>
      <c r="P180" s="43" t="s">
        <v>380</v>
      </c>
      <c r="Q180" s="10">
        <v>130.125</v>
      </c>
      <c r="R180" s="44" t="s">
        <v>28</v>
      </c>
      <c r="S180" s="38" t="s">
        <v>686</v>
      </c>
      <c r="T180" s="65" t="s">
        <v>687</v>
      </c>
    </row>
    <row r="181" spans="1:20" ht="12" customHeight="1">
      <c r="A181" s="40">
        <v>180</v>
      </c>
      <c r="B181" s="41" t="s">
        <v>116</v>
      </c>
      <c r="C181" s="9" t="s">
        <v>468</v>
      </c>
      <c r="D181" s="3">
        <v>42</v>
      </c>
      <c r="E181" s="4">
        <v>1.398</v>
      </c>
      <c r="F181" s="1" t="s">
        <v>39</v>
      </c>
      <c r="G181" s="12">
        <v>0</v>
      </c>
      <c r="H181" s="14">
        <v>-28.935</v>
      </c>
      <c r="I181" s="13" t="s">
        <v>279</v>
      </c>
      <c r="J181" s="7">
        <f t="shared" si="10"/>
        <v>2483.717</v>
      </c>
      <c r="K181" s="9">
        <v>757</v>
      </c>
      <c r="L181" s="45" t="s">
        <v>25</v>
      </c>
      <c r="M181" s="8">
        <v>10</v>
      </c>
      <c r="N181" s="8">
        <v>28</v>
      </c>
      <c r="O181" s="9">
        <v>786</v>
      </c>
      <c r="P181" s="49" t="s">
        <v>196</v>
      </c>
      <c r="Q181" s="10">
        <v>122.6</v>
      </c>
      <c r="R181" s="44" t="s">
        <v>28</v>
      </c>
      <c r="S181" s="38" t="s">
        <v>513</v>
      </c>
      <c r="T181" s="65"/>
    </row>
    <row r="182" spans="1:18" ht="12" customHeight="1">
      <c r="A182" s="40">
        <v>181</v>
      </c>
      <c r="B182" s="47" t="s">
        <v>117</v>
      </c>
      <c r="C182" s="9" t="s">
        <v>468</v>
      </c>
      <c r="D182" s="3">
        <v>41</v>
      </c>
      <c r="E182" s="4">
        <v>51.328</v>
      </c>
      <c r="F182" s="1" t="s">
        <v>39</v>
      </c>
      <c r="G182" s="12">
        <v>0</v>
      </c>
      <c r="H182" s="14">
        <v>-15.338</v>
      </c>
      <c r="I182" s="13" t="s">
        <v>279</v>
      </c>
      <c r="J182" s="7">
        <f t="shared" si="10"/>
        <v>1312.4</v>
      </c>
      <c r="K182" s="15">
        <v>400</v>
      </c>
      <c r="L182" s="48" t="s">
        <v>25</v>
      </c>
      <c r="M182" s="16">
        <v>16</v>
      </c>
      <c r="N182" s="16">
        <v>34</v>
      </c>
      <c r="O182" s="17">
        <v>864</v>
      </c>
      <c r="P182" s="49" t="s">
        <v>220</v>
      </c>
      <c r="Q182" s="18">
        <v>130.125</v>
      </c>
      <c r="R182" s="44" t="s">
        <v>28</v>
      </c>
    </row>
    <row r="183" spans="1:20" ht="12" customHeight="1">
      <c r="A183" s="40">
        <v>182</v>
      </c>
      <c r="B183" s="47" t="s">
        <v>519</v>
      </c>
      <c r="C183" s="9" t="s">
        <v>468</v>
      </c>
      <c r="D183" s="3">
        <v>41</v>
      </c>
      <c r="E183" s="4">
        <v>36.567</v>
      </c>
      <c r="F183" s="1" t="s">
        <v>39</v>
      </c>
      <c r="G183" s="5">
        <v>0</v>
      </c>
      <c r="H183" s="6">
        <v>13.121</v>
      </c>
      <c r="I183" s="1" t="s">
        <v>278</v>
      </c>
      <c r="J183" s="7">
        <f t="shared" si="10"/>
        <v>1483.0120000000002</v>
      </c>
      <c r="K183" s="15">
        <v>452</v>
      </c>
      <c r="L183" s="48" t="s">
        <v>37</v>
      </c>
      <c r="M183" s="16">
        <v>12</v>
      </c>
      <c r="N183" s="16">
        <f>IF(M183&gt;17.9,M183-18,M183+18)</f>
        <v>30</v>
      </c>
      <c r="O183" s="17" t="s">
        <v>193</v>
      </c>
      <c r="P183" s="49" t="s">
        <v>27</v>
      </c>
      <c r="Q183" s="18"/>
      <c r="R183" s="44" t="s">
        <v>28</v>
      </c>
      <c r="S183" s="38" t="s">
        <v>518</v>
      </c>
      <c r="T183" s="31" t="s">
        <v>517</v>
      </c>
    </row>
    <row r="184" spans="1:20" ht="12" customHeight="1">
      <c r="A184" s="40">
        <v>183</v>
      </c>
      <c r="B184" s="47" t="s">
        <v>368</v>
      </c>
      <c r="C184" s="9" t="s">
        <v>468</v>
      </c>
      <c r="D184" s="3">
        <v>42</v>
      </c>
      <c r="E184" s="4">
        <v>31.505</v>
      </c>
      <c r="F184" s="1" t="s">
        <v>39</v>
      </c>
      <c r="G184" s="12">
        <v>0</v>
      </c>
      <c r="H184" s="14">
        <v>-28.879</v>
      </c>
      <c r="I184" s="13" t="s">
        <v>279</v>
      </c>
      <c r="J184" s="7">
        <f t="shared" si="10"/>
        <v>2959.462</v>
      </c>
      <c r="K184" s="15">
        <v>902</v>
      </c>
      <c r="L184" s="48" t="s">
        <v>25</v>
      </c>
      <c r="M184" s="16">
        <v>16</v>
      </c>
      <c r="N184" s="16">
        <v>34</v>
      </c>
      <c r="O184" s="17">
        <v>450</v>
      </c>
      <c r="P184" s="49" t="s">
        <v>241</v>
      </c>
      <c r="Q184" s="18">
        <v>130.125</v>
      </c>
      <c r="R184" s="44" t="s">
        <v>28</v>
      </c>
      <c r="S184" s="38">
        <v>689786087</v>
      </c>
      <c r="T184" s="65" t="s">
        <v>514</v>
      </c>
    </row>
    <row r="185" spans="1:20" ht="12" customHeight="1">
      <c r="A185" s="40">
        <v>184</v>
      </c>
      <c r="B185" s="47" t="s">
        <v>717</v>
      </c>
      <c r="C185" s="9" t="s">
        <v>468</v>
      </c>
      <c r="D185" s="3">
        <v>42</v>
      </c>
      <c r="E185" s="4">
        <v>20.895</v>
      </c>
      <c r="F185" s="1" t="s">
        <v>39</v>
      </c>
      <c r="G185" s="12">
        <v>0</v>
      </c>
      <c r="H185" s="14">
        <v>-11.28</v>
      </c>
      <c r="I185" s="13" t="s">
        <v>279</v>
      </c>
      <c r="J185" s="7">
        <f t="shared" si="10"/>
        <v>1902.98</v>
      </c>
      <c r="K185" s="15">
        <v>580</v>
      </c>
      <c r="L185" s="48" t="s">
        <v>37</v>
      </c>
      <c r="M185" s="16">
        <v>15</v>
      </c>
      <c r="N185" s="16">
        <v>33</v>
      </c>
      <c r="O185" s="17">
        <v>700</v>
      </c>
      <c r="P185" s="49" t="s">
        <v>241</v>
      </c>
      <c r="Q185" s="18"/>
      <c r="R185" s="44" t="s">
        <v>28</v>
      </c>
      <c r="T185" s="65"/>
    </row>
    <row r="186" spans="1:18" ht="12" customHeight="1">
      <c r="A186" s="40">
        <v>185</v>
      </c>
      <c r="B186" s="47" t="s">
        <v>119</v>
      </c>
      <c r="C186" s="9" t="s">
        <v>468</v>
      </c>
      <c r="D186" s="3">
        <v>42</v>
      </c>
      <c r="E186" s="4">
        <v>2.226</v>
      </c>
      <c r="F186" s="1" t="s">
        <v>39</v>
      </c>
      <c r="G186" s="5">
        <v>0</v>
      </c>
      <c r="H186" s="6">
        <v>44.811</v>
      </c>
      <c r="I186" s="1" t="s">
        <v>278</v>
      </c>
      <c r="J186" s="7">
        <f t="shared" si="10"/>
        <v>1115.54</v>
      </c>
      <c r="K186" s="17">
        <v>340</v>
      </c>
      <c r="L186" s="50" t="s">
        <v>25</v>
      </c>
      <c r="M186" s="16">
        <v>12</v>
      </c>
      <c r="N186" s="16">
        <v>30</v>
      </c>
      <c r="O186" s="17">
        <v>495</v>
      </c>
      <c r="P186" s="49" t="s">
        <v>220</v>
      </c>
      <c r="Q186" s="18"/>
      <c r="R186" s="44" t="s">
        <v>28</v>
      </c>
    </row>
    <row r="187" spans="1:20" ht="12" customHeight="1">
      <c r="A187" s="40">
        <v>186</v>
      </c>
      <c r="B187" s="47" t="s">
        <v>634</v>
      </c>
      <c r="C187" s="9" t="s">
        <v>468</v>
      </c>
      <c r="D187" s="3">
        <v>42</v>
      </c>
      <c r="E187" s="4">
        <v>4.903</v>
      </c>
      <c r="F187" s="1" t="s">
        <v>39</v>
      </c>
      <c r="G187" s="5">
        <v>0</v>
      </c>
      <c r="H187" s="6">
        <v>19.316</v>
      </c>
      <c r="I187" s="1" t="s">
        <v>278</v>
      </c>
      <c r="J187" s="7">
        <f t="shared" si="10"/>
        <v>1771.74</v>
      </c>
      <c r="K187" s="17">
        <v>540</v>
      </c>
      <c r="L187" s="50" t="s">
        <v>25</v>
      </c>
      <c r="M187" s="16">
        <v>13</v>
      </c>
      <c r="N187" s="16">
        <v>31</v>
      </c>
      <c r="O187" s="17" t="s">
        <v>234</v>
      </c>
      <c r="P187" s="49" t="s">
        <v>196</v>
      </c>
      <c r="Q187" s="18">
        <v>122.6</v>
      </c>
      <c r="R187" s="44" t="s">
        <v>28</v>
      </c>
      <c r="S187" s="38" t="s">
        <v>511</v>
      </c>
      <c r="T187" s="65"/>
    </row>
    <row r="188" spans="1:20" ht="12" customHeight="1">
      <c r="A188" s="40">
        <v>187</v>
      </c>
      <c r="B188" s="47" t="s">
        <v>120</v>
      </c>
      <c r="C188" s="9" t="s">
        <v>468</v>
      </c>
      <c r="D188" s="3">
        <v>42</v>
      </c>
      <c r="E188" s="4">
        <v>34.216</v>
      </c>
      <c r="F188" s="1" t="s">
        <v>39</v>
      </c>
      <c r="G188" s="5">
        <v>0</v>
      </c>
      <c r="H188" s="6">
        <v>43.654</v>
      </c>
      <c r="I188" s="1" t="s">
        <v>278</v>
      </c>
      <c r="J188" s="7">
        <f t="shared" si="10"/>
        <v>2231.08</v>
      </c>
      <c r="K188" s="15">
        <v>680</v>
      </c>
      <c r="L188" s="48" t="s">
        <v>25</v>
      </c>
      <c r="M188" s="16">
        <v>9</v>
      </c>
      <c r="N188" s="16">
        <v>27</v>
      </c>
      <c r="O188" s="17" t="s">
        <v>673</v>
      </c>
      <c r="P188" s="49" t="s">
        <v>196</v>
      </c>
      <c r="Q188" s="18">
        <v>123.5</v>
      </c>
      <c r="R188" s="44" t="s">
        <v>28</v>
      </c>
      <c r="S188" s="38" t="s">
        <v>842</v>
      </c>
      <c r="T188" s="65" t="s">
        <v>512</v>
      </c>
    </row>
    <row r="189" spans="1:19" ht="12" customHeight="1">
      <c r="A189" s="40">
        <v>188</v>
      </c>
      <c r="B189" s="47" t="s">
        <v>121</v>
      </c>
      <c r="C189" s="9" t="s">
        <v>468</v>
      </c>
      <c r="D189" s="3">
        <v>41</v>
      </c>
      <c r="E189" s="4">
        <v>57.671</v>
      </c>
      <c r="F189" s="1" t="s">
        <v>39</v>
      </c>
      <c r="G189" s="5">
        <v>0</v>
      </c>
      <c r="H189" s="6">
        <v>32.576</v>
      </c>
      <c r="I189" s="1" t="s">
        <v>278</v>
      </c>
      <c r="J189" s="7">
        <f t="shared" si="10"/>
        <v>1295.9950000000001</v>
      </c>
      <c r="K189" s="17">
        <v>395</v>
      </c>
      <c r="L189" s="50" t="s">
        <v>25</v>
      </c>
      <c r="M189" s="16">
        <v>11</v>
      </c>
      <c r="N189" s="16">
        <v>29</v>
      </c>
      <c r="O189" s="17">
        <v>478</v>
      </c>
      <c r="P189" s="49" t="s">
        <v>220</v>
      </c>
      <c r="Q189" s="18">
        <v>130.125</v>
      </c>
      <c r="R189" s="44" t="s">
        <v>28</v>
      </c>
      <c r="S189" s="38" t="s">
        <v>899</v>
      </c>
    </row>
    <row r="190" spans="1:19" ht="12" customHeight="1">
      <c r="A190" s="40">
        <v>189</v>
      </c>
      <c r="B190" s="47" t="s">
        <v>122</v>
      </c>
      <c r="C190" s="17" t="s">
        <v>468</v>
      </c>
      <c r="D190" s="3">
        <v>41</v>
      </c>
      <c r="E190" s="4">
        <v>43.644</v>
      </c>
      <c r="F190" s="1" t="s">
        <v>39</v>
      </c>
      <c r="G190" s="5">
        <v>0</v>
      </c>
      <c r="H190" s="6">
        <v>1.019</v>
      </c>
      <c r="I190" s="1" t="s">
        <v>278</v>
      </c>
      <c r="J190" s="7">
        <f t="shared" si="10"/>
        <v>616.828</v>
      </c>
      <c r="K190" s="15">
        <v>188</v>
      </c>
      <c r="L190" s="48" t="s">
        <v>25</v>
      </c>
      <c r="M190" s="16">
        <v>12</v>
      </c>
      <c r="N190" s="16">
        <v>30</v>
      </c>
      <c r="O190" s="17">
        <v>338</v>
      </c>
      <c r="P190" s="49" t="s">
        <v>220</v>
      </c>
      <c r="Q190" s="18"/>
      <c r="R190" s="44" t="s">
        <v>28</v>
      </c>
      <c r="S190" s="38" t="s">
        <v>521</v>
      </c>
    </row>
    <row r="191" spans="1:19" ht="12" customHeight="1">
      <c r="A191" s="40">
        <v>190</v>
      </c>
      <c r="B191" s="47" t="s">
        <v>302</v>
      </c>
      <c r="C191" s="17" t="s">
        <v>470</v>
      </c>
      <c r="D191" s="3">
        <v>38</v>
      </c>
      <c r="E191" s="4">
        <v>16.356</v>
      </c>
      <c r="F191" s="1" t="s">
        <v>39</v>
      </c>
      <c r="G191" s="5">
        <v>2</v>
      </c>
      <c r="H191" s="6">
        <v>56.854</v>
      </c>
      <c r="I191" s="1" t="s">
        <v>278</v>
      </c>
      <c r="J191" s="7">
        <f t="shared" si="10"/>
        <v>1788.145</v>
      </c>
      <c r="K191" s="15">
        <v>545</v>
      </c>
      <c r="L191" s="48" t="s">
        <v>25</v>
      </c>
      <c r="M191" s="16">
        <v>9</v>
      </c>
      <c r="N191" s="16">
        <v>27</v>
      </c>
      <c r="O191" s="17">
        <v>1500</v>
      </c>
      <c r="P191" s="49" t="s">
        <v>196</v>
      </c>
      <c r="Q191" s="18">
        <v>135.5</v>
      </c>
      <c r="R191" s="44" t="s">
        <v>28</v>
      </c>
      <c r="S191" s="38" t="s">
        <v>898</v>
      </c>
    </row>
    <row r="192" spans="1:20" ht="12" customHeight="1">
      <c r="A192" s="40">
        <v>191</v>
      </c>
      <c r="B192" s="47" t="s">
        <v>124</v>
      </c>
      <c r="C192" s="17" t="s">
        <v>470</v>
      </c>
      <c r="D192" s="3">
        <v>37</v>
      </c>
      <c r="E192" s="4">
        <v>54.586</v>
      </c>
      <c r="F192" s="1" t="s">
        <v>39</v>
      </c>
      <c r="G192" s="5">
        <v>3</v>
      </c>
      <c r="H192" s="6">
        <v>47.952</v>
      </c>
      <c r="I192" s="1" t="s">
        <v>278</v>
      </c>
      <c r="J192" s="7">
        <f t="shared" si="10"/>
        <v>1033.515</v>
      </c>
      <c r="K192" s="15">
        <v>315</v>
      </c>
      <c r="L192" s="136" t="s">
        <v>25</v>
      </c>
      <c r="M192" s="16">
        <v>7</v>
      </c>
      <c r="N192" s="16">
        <v>25</v>
      </c>
      <c r="O192" s="17">
        <v>350</v>
      </c>
      <c r="P192" s="49" t="s">
        <v>196</v>
      </c>
      <c r="Q192" s="18"/>
      <c r="R192" s="53" t="s">
        <v>28</v>
      </c>
      <c r="S192" s="38">
        <v>619874737</v>
      </c>
      <c r="T192" s="65"/>
    </row>
    <row r="193" spans="1:19" ht="12" customHeight="1">
      <c r="A193" s="40">
        <v>192</v>
      </c>
      <c r="B193" s="47" t="s">
        <v>610</v>
      </c>
      <c r="C193" s="17" t="s">
        <v>470</v>
      </c>
      <c r="D193" s="3">
        <v>38</v>
      </c>
      <c r="E193" s="4">
        <v>8.057</v>
      </c>
      <c r="F193" s="1" t="s">
        <v>39</v>
      </c>
      <c r="G193" s="5">
        <v>3</v>
      </c>
      <c r="H193" s="6">
        <v>38.463</v>
      </c>
      <c r="I193" s="1" t="s">
        <v>278</v>
      </c>
      <c r="J193" s="7">
        <f t="shared" si="10"/>
        <v>1273.028</v>
      </c>
      <c r="K193" s="15">
        <v>388</v>
      </c>
      <c r="L193" s="48" t="s">
        <v>25</v>
      </c>
      <c r="M193" s="16">
        <v>11</v>
      </c>
      <c r="N193" s="16">
        <v>29</v>
      </c>
      <c r="O193" s="17">
        <v>264</v>
      </c>
      <c r="P193" s="49" t="s">
        <v>196</v>
      </c>
      <c r="Q193" s="18"/>
      <c r="R193" s="44" t="s">
        <v>28</v>
      </c>
      <c r="S193" s="157">
        <v>953693034</v>
      </c>
    </row>
    <row r="194" spans="1:20" ht="12" customHeight="1">
      <c r="A194" s="40">
        <v>193</v>
      </c>
      <c r="B194" s="163" t="s">
        <v>819</v>
      </c>
      <c r="C194" s="134" t="s">
        <v>470</v>
      </c>
      <c r="D194" s="3">
        <v>38</v>
      </c>
      <c r="E194" s="4">
        <v>21.723</v>
      </c>
      <c r="F194" s="1" t="s">
        <v>39</v>
      </c>
      <c r="G194" s="5">
        <v>2</v>
      </c>
      <c r="H194" s="6">
        <v>47.189</v>
      </c>
      <c r="I194" s="1" t="s">
        <v>278</v>
      </c>
      <c r="J194" s="7">
        <f>+K194*3.281</f>
        <v>1837.3600000000001</v>
      </c>
      <c r="K194" s="15">
        <v>560</v>
      </c>
      <c r="L194" s="48" t="s">
        <v>25</v>
      </c>
      <c r="M194" s="16">
        <v>12</v>
      </c>
      <c r="N194" s="16">
        <v>30</v>
      </c>
      <c r="O194" s="17">
        <v>500</v>
      </c>
      <c r="P194" s="49" t="s">
        <v>220</v>
      </c>
      <c r="Q194" s="18">
        <v>123.5</v>
      </c>
      <c r="R194" s="44"/>
      <c r="S194" s="38">
        <v>656945495</v>
      </c>
      <c r="T194" s="65" t="s">
        <v>818</v>
      </c>
    </row>
    <row r="195" spans="1:20" ht="12" customHeight="1">
      <c r="A195" s="40">
        <v>194</v>
      </c>
      <c r="B195" s="170" t="s">
        <v>317</v>
      </c>
      <c r="C195" s="17" t="s">
        <v>538</v>
      </c>
      <c r="D195" s="3">
        <v>43</v>
      </c>
      <c r="E195" s="4">
        <v>6.206</v>
      </c>
      <c r="F195" s="1" t="s">
        <v>39</v>
      </c>
      <c r="G195" s="5">
        <v>8</v>
      </c>
      <c r="H195" s="6">
        <v>45.645</v>
      </c>
      <c r="I195" s="1" t="s">
        <v>278</v>
      </c>
      <c r="J195" s="7">
        <f>IF(K195="","",+K195*3.281)</f>
        <v>2132.65</v>
      </c>
      <c r="K195" s="15">
        <v>650</v>
      </c>
      <c r="L195" s="48" t="s">
        <v>25</v>
      </c>
      <c r="M195" s="16">
        <v>8</v>
      </c>
      <c r="N195" s="16">
        <f>IF(M195&gt;17.9,M195-18,M195+18)</f>
        <v>26</v>
      </c>
      <c r="O195" s="134" t="s">
        <v>535</v>
      </c>
      <c r="P195" s="49" t="s">
        <v>220</v>
      </c>
      <c r="Q195" s="18">
        <v>130.125</v>
      </c>
      <c r="R195" s="44" t="s">
        <v>28</v>
      </c>
      <c r="S195" s="158">
        <v>605575622</v>
      </c>
      <c r="T195" s="129" t="s">
        <v>666</v>
      </c>
    </row>
    <row r="196" spans="1:20" ht="12" customHeight="1">
      <c r="A196" s="40">
        <v>195</v>
      </c>
      <c r="B196" s="51" t="s">
        <v>668</v>
      </c>
      <c r="C196" s="17" t="s">
        <v>538</v>
      </c>
      <c r="D196" s="3">
        <v>42</v>
      </c>
      <c r="E196" s="4">
        <v>59.014</v>
      </c>
      <c r="F196" s="1" t="s">
        <v>39</v>
      </c>
      <c r="G196" s="5">
        <v>9</v>
      </c>
      <c r="H196" s="6">
        <v>0.021</v>
      </c>
      <c r="I196" s="1" t="s">
        <v>278</v>
      </c>
      <c r="J196" s="7">
        <f>+K196*3.281</f>
        <v>1066.325</v>
      </c>
      <c r="K196" s="7">
        <v>325</v>
      </c>
      <c r="L196" s="42"/>
      <c r="M196" s="8">
        <v>16</v>
      </c>
      <c r="N196" s="8">
        <v>34</v>
      </c>
      <c r="O196" s="9">
        <v>725</v>
      </c>
      <c r="P196" s="43" t="s">
        <v>304</v>
      </c>
      <c r="Q196" s="10"/>
      <c r="R196" s="44"/>
      <c r="S196" s="38" t="s">
        <v>669</v>
      </c>
      <c r="T196" s="65" t="s">
        <v>670</v>
      </c>
    </row>
    <row r="197" spans="1:19" ht="12" customHeight="1">
      <c r="A197" s="40">
        <v>196</v>
      </c>
      <c r="B197" s="41" t="s">
        <v>72</v>
      </c>
      <c r="C197" s="17" t="s">
        <v>538</v>
      </c>
      <c r="D197" s="3">
        <v>43</v>
      </c>
      <c r="E197" s="4">
        <v>18.633333333333155</v>
      </c>
      <c r="F197" s="1" t="s">
        <v>39</v>
      </c>
      <c r="G197" s="5">
        <v>8</v>
      </c>
      <c r="H197" s="6">
        <v>22.2</v>
      </c>
      <c r="I197" s="1" t="s">
        <v>278</v>
      </c>
      <c r="J197" s="7">
        <f>IF(K197="","",+K197*3.281)</f>
        <v>328.1</v>
      </c>
      <c r="K197" s="7">
        <v>100</v>
      </c>
      <c r="L197" s="42" t="s">
        <v>25</v>
      </c>
      <c r="M197" s="8">
        <v>4</v>
      </c>
      <c r="N197" s="8">
        <f>IF(M197&gt;17.9,M197-18,M197+18)</f>
        <v>22</v>
      </c>
      <c r="O197" s="9" t="s">
        <v>539</v>
      </c>
      <c r="P197" s="49" t="s">
        <v>196</v>
      </c>
      <c r="Q197" s="18"/>
      <c r="R197" s="44" t="s">
        <v>28</v>
      </c>
      <c r="S197" s="38" t="s">
        <v>540</v>
      </c>
    </row>
    <row r="198" spans="1:19" ht="12" customHeight="1">
      <c r="A198" s="40">
        <v>197</v>
      </c>
      <c r="B198" s="47" t="s">
        <v>541</v>
      </c>
      <c r="C198" s="17" t="s">
        <v>538</v>
      </c>
      <c r="D198" s="3">
        <v>42</v>
      </c>
      <c r="E198" s="4">
        <v>54.61666666666673</v>
      </c>
      <c r="F198" s="1" t="s">
        <v>39</v>
      </c>
      <c r="G198" s="5">
        <v>8</v>
      </c>
      <c r="H198" s="6">
        <v>25.2</v>
      </c>
      <c r="I198" s="1" t="s">
        <v>278</v>
      </c>
      <c r="J198" s="7">
        <f>IF(K198="","",+K198*3.281)</f>
        <v>1220.5320000000002</v>
      </c>
      <c r="K198" s="15">
        <v>372</v>
      </c>
      <c r="L198" s="48" t="s">
        <v>25</v>
      </c>
      <c r="M198" s="16">
        <v>17</v>
      </c>
      <c r="N198" s="16">
        <f>IF(M198&gt;17.9,M198-18,M198+18)</f>
        <v>35</v>
      </c>
      <c r="O198" s="17" t="s">
        <v>542</v>
      </c>
      <c r="P198" s="49" t="s">
        <v>196</v>
      </c>
      <c r="Q198" s="18"/>
      <c r="R198" s="44" t="s">
        <v>28</v>
      </c>
      <c r="S198" s="38" t="s">
        <v>543</v>
      </c>
    </row>
    <row r="199" spans="1:18" ht="12" customHeight="1">
      <c r="A199" s="40">
        <v>198</v>
      </c>
      <c r="B199" s="163" t="s">
        <v>835</v>
      </c>
      <c r="C199" s="132" t="s">
        <v>643</v>
      </c>
      <c r="D199" s="3">
        <v>42</v>
      </c>
      <c r="E199" s="4">
        <v>8.41</v>
      </c>
      <c r="F199" s="1" t="s">
        <v>39</v>
      </c>
      <c r="G199" s="5">
        <v>2</v>
      </c>
      <c r="H199" s="6">
        <v>3.032</v>
      </c>
      <c r="I199" s="1" t="s">
        <v>278</v>
      </c>
      <c r="J199" s="7">
        <f>+K199*3.281</f>
        <v>2952.9</v>
      </c>
      <c r="K199" s="15">
        <v>900</v>
      </c>
      <c r="L199" s="48" t="s">
        <v>37</v>
      </c>
      <c r="M199" s="16">
        <v>14</v>
      </c>
      <c r="N199" s="16">
        <v>32</v>
      </c>
      <c r="O199" s="17">
        <v>800</v>
      </c>
      <c r="P199" s="49" t="s">
        <v>220</v>
      </c>
      <c r="Q199" s="18"/>
      <c r="R199" s="44"/>
    </row>
    <row r="200" spans="1:18" ht="12" customHeight="1">
      <c r="A200" s="40">
        <v>199</v>
      </c>
      <c r="B200" s="41" t="s">
        <v>754</v>
      </c>
      <c r="C200" s="17" t="s">
        <v>643</v>
      </c>
      <c r="D200" s="3">
        <v>42</v>
      </c>
      <c r="E200" s="4">
        <v>27.698</v>
      </c>
      <c r="F200" s="1" t="s">
        <v>39</v>
      </c>
      <c r="G200" s="5">
        <v>2</v>
      </c>
      <c r="H200" s="6">
        <v>19.209</v>
      </c>
      <c r="I200" s="1" t="s">
        <v>278</v>
      </c>
      <c r="J200" s="7">
        <f>IF(K200="","",+K200*3.281)</f>
        <v>1154.912</v>
      </c>
      <c r="K200" s="7">
        <v>352</v>
      </c>
      <c r="L200" s="42" t="s">
        <v>25</v>
      </c>
      <c r="M200" s="8">
        <v>11</v>
      </c>
      <c r="N200" s="8">
        <f>IF(M200&gt;17.9,M200-18,M200+18)</f>
        <v>29</v>
      </c>
      <c r="O200" s="9">
        <v>2000</v>
      </c>
      <c r="P200" s="43" t="s">
        <v>196</v>
      </c>
      <c r="Q200" s="10"/>
      <c r="R200" s="44" t="s">
        <v>28</v>
      </c>
    </row>
    <row r="201" spans="1:20" ht="12" customHeight="1">
      <c r="A201" s="40">
        <v>200</v>
      </c>
      <c r="B201" s="51" t="s">
        <v>626</v>
      </c>
      <c r="C201" s="17" t="s">
        <v>643</v>
      </c>
      <c r="D201" s="3">
        <v>42</v>
      </c>
      <c r="E201" s="4">
        <v>28.45</v>
      </c>
      <c r="F201" s="1" t="s">
        <v>39</v>
      </c>
      <c r="G201" s="5">
        <v>2</v>
      </c>
      <c r="H201" s="6">
        <v>52.18</v>
      </c>
      <c r="I201" s="1" t="s">
        <v>278</v>
      </c>
      <c r="J201" s="7">
        <f>IF(K201="","",+K201*3.281)</f>
        <v>2132.65</v>
      </c>
      <c r="K201" s="7">
        <v>650</v>
      </c>
      <c r="L201" s="42" t="s">
        <v>25</v>
      </c>
      <c r="M201" s="8">
        <v>17</v>
      </c>
      <c r="N201" s="8">
        <v>35</v>
      </c>
      <c r="O201" s="9" t="s">
        <v>654</v>
      </c>
      <c r="P201" s="43" t="s">
        <v>220</v>
      </c>
      <c r="Q201" s="10">
        <v>129.975</v>
      </c>
      <c r="R201" s="44"/>
      <c r="S201" s="38">
        <v>659777099</v>
      </c>
      <c r="T201" s="65" t="s">
        <v>627</v>
      </c>
    </row>
    <row r="202" spans="1:20" ht="12" customHeight="1">
      <c r="A202" s="40">
        <v>201</v>
      </c>
      <c r="B202" s="51" t="s">
        <v>778</v>
      </c>
      <c r="C202" s="21" t="s">
        <v>463</v>
      </c>
      <c r="D202" s="122">
        <v>28</v>
      </c>
      <c r="E202" s="130">
        <v>23.436</v>
      </c>
      <c r="F202" s="124" t="s">
        <v>39</v>
      </c>
      <c r="G202" s="125">
        <v>13</v>
      </c>
      <c r="H202" s="126">
        <v>58.991</v>
      </c>
      <c r="I202" s="124" t="s">
        <v>278</v>
      </c>
      <c r="J202" s="7">
        <f>+K202*3.281</f>
        <v>515.1170000000001</v>
      </c>
      <c r="K202" s="9">
        <v>157</v>
      </c>
      <c r="L202" s="45" t="s">
        <v>25</v>
      </c>
      <c r="M202" s="8">
        <v>18</v>
      </c>
      <c r="N202" s="8">
        <v>36</v>
      </c>
      <c r="O202" s="9" t="s">
        <v>780</v>
      </c>
      <c r="P202" s="43" t="s">
        <v>220</v>
      </c>
      <c r="Q202" s="10">
        <v>130.125</v>
      </c>
      <c r="R202" s="44" t="s">
        <v>28</v>
      </c>
      <c r="S202" s="38" t="s">
        <v>776</v>
      </c>
      <c r="T202" s="65" t="s">
        <v>783</v>
      </c>
    </row>
    <row r="203" spans="1:20" ht="12" customHeight="1">
      <c r="A203" s="40">
        <v>202</v>
      </c>
      <c r="B203" s="154" t="s">
        <v>779</v>
      </c>
      <c r="C203" s="21" t="s">
        <v>463</v>
      </c>
      <c r="D203" s="3">
        <v>27</v>
      </c>
      <c r="E203" s="4">
        <v>46.958</v>
      </c>
      <c r="F203" s="1" t="s">
        <v>39</v>
      </c>
      <c r="G203" s="5">
        <v>15</v>
      </c>
      <c r="H203" s="6">
        <v>30.402</v>
      </c>
      <c r="I203" s="1" t="s">
        <v>278</v>
      </c>
      <c r="J203" s="7">
        <v>6</v>
      </c>
      <c r="K203" s="7">
        <v>2</v>
      </c>
      <c r="L203" s="42" t="s">
        <v>25</v>
      </c>
      <c r="M203" s="8">
        <v>7</v>
      </c>
      <c r="N203" s="8">
        <v>25</v>
      </c>
      <c r="O203" s="9" t="s">
        <v>781</v>
      </c>
      <c r="P203" s="43" t="s">
        <v>196</v>
      </c>
      <c r="Q203" s="10">
        <v>122.7</v>
      </c>
      <c r="R203" s="44"/>
      <c r="S203" s="38">
        <v>617040605</v>
      </c>
      <c r="T203" s="65" t="s">
        <v>777</v>
      </c>
    </row>
    <row r="204" spans="1:18" ht="12" customHeight="1">
      <c r="A204" s="40">
        <v>203</v>
      </c>
      <c r="B204" s="41" t="s">
        <v>646</v>
      </c>
      <c r="C204" s="9" t="s">
        <v>472</v>
      </c>
      <c r="D204" s="3">
        <v>42</v>
      </c>
      <c r="E204" s="4">
        <v>26.069</v>
      </c>
      <c r="F204" s="1" t="s">
        <v>39</v>
      </c>
      <c r="G204" s="5">
        <v>6</v>
      </c>
      <c r="H204" s="6">
        <v>2.04</v>
      </c>
      <c r="I204" s="1" t="s">
        <v>278</v>
      </c>
      <c r="J204" s="7">
        <f>IF(K204="","",+K204*3.281)</f>
      </c>
      <c r="K204" s="7"/>
      <c r="L204" s="42" t="s">
        <v>25</v>
      </c>
      <c r="M204" s="8">
        <v>17</v>
      </c>
      <c r="N204" s="8">
        <v>35</v>
      </c>
      <c r="O204" s="9">
        <v>300</v>
      </c>
      <c r="P204" s="43" t="s">
        <v>220</v>
      </c>
      <c r="Q204" s="10"/>
      <c r="R204" s="44" t="s">
        <v>28</v>
      </c>
    </row>
    <row r="205" spans="1:20" ht="12" customHeight="1">
      <c r="A205" s="40">
        <v>204</v>
      </c>
      <c r="B205" s="41" t="s">
        <v>641</v>
      </c>
      <c r="C205" s="24" t="s">
        <v>472</v>
      </c>
      <c r="D205" s="3">
        <v>42</v>
      </c>
      <c r="E205" s="4">
        <v>29.943</v>
      </c>
      <c r="F205" s="1" t="s">
        <v>39</v>
      </c>
      <c r="G205" s="5">
        <v>5</v>
      </c>
      <c r="H205" s="6">
        <v>40.879</v>
      </c>
      <c r="I205" s="1" t="s">
        <v>278</v>
      </c>
      <c r="J205" s="7">
        <f>+K205*3.281</f>
        <v>2952.9</v>
      </c>
      <c r="K205" s="7">
        <v>900</v>
      </c>
      <c r="L205" s="45" t="s">
        <v>25</v>
      </c>
      <c r="M205" s="8">
        <v>18</v>
      </c>
      <c r="N205" s="8">
        <v>36</v>
      </c>
      <c r="O205" s="9">
        <v>800</v>
      </c>
      <c r="P205" s="43" t="s">
        <v>769</v>
      </c>
      <c r="Q205" s="10">
        <v>123.4</v>
      </c>
      <c r="R205" s="44"/>
      <c r="S205" s="38" t="s">
        <v>770</v>
      </c>
      <c r="T205" s="65"/>
    </row>
    <row r="206" spans="1:18" ht="12" customHeight="1">
      <c r="A206" s="40">
        <v>205</v>
      </c>
      <c r="B206" s="41" t="s">
        <v>126</v>
      </c>
      <c r="C206" s="9" t="s">
        <v>472</v>
      </c>
      <c r="D206" s="3">
        <v>42</v>
      </c>
      <c r="E206" s="4">
        <v>51.699999999999875</v>
      </c>
      <c r="F206" s="1" t="s">
        <v>39</v>
      </c>
      <c r="G206" s="5">
        <v>5</v>
      </c>
      <c r="H206" s="6">
        <v>15.482999999999993</v>
      </c>
      <c r="I206" s="1" t="s">
        <v>278</v>
      </c>
      <c r="J206" s="7">
        <f aca="true" t="shared" si="11" ref="J206:J212">IF(K206="","",+K206*3.281)</f>
      </c>
      <c r="K206" s="7"/>
      <c r="L206" s="42"/>
      <c r="M206" s="8"/>
      <c r="N206" s="8"/>
      <c r="O206" s="9"/>
      <c r="P206" s="43"/>
      <c r="Q206" s="10"/>
      <c r="R206" s="44" t="s">
        <v>28</v>
      </c>
    </row>
    <row r="207" spans="1:19" ht="12" customHeight="1">
      <c r="A207" s="40">
        <v>206</v>
      </c>
      <c r="B207" s="41" t="s">
        <v>127</v>
      </c>
      <c r="C207" s="9" t="s">
        <v>472</v>
      </c>
      <c r="D207" s="3">
        <v>42</v>
      </c>
      <c r="E207" s="4">
        <v>35.00000000000014</v>
      </c>
      <c r="F207" s="1" t="s">
        <v>39</v>
      </c>
      <c r="G207" s="5">
        <v>5</v>
      </c>
      <c r="H207" s="6">
        <v>39</v>
      </c>
      <c r="I207" s="1" t="s">
        <v>278</v>
      </c>
      <c r="J207" s="7">
        <f t="shared" si="11"/>
        <v>3038.206</v>
      </c>
      <c r="K207" s="9">
        <v>926</v>
      </c>
      <c r="L207" s="45" t="s">
        <v>25</v>
      </c>
      <c r="M207" s="8">
        <v>6</v>
      </c>
      <c r="N207" s="8">
        <f>IF(M207&gt;17.9,M207-18,M207+18)</f>
        <v>24</v>
      </c>
      <c r="O207" s="9" t="s">
        <v>549</v>
      </c>
      <c r="P207" s="43"/>
      <c r="Q207" s="10">
        <v>122.1</v>
      </c>
      <c r="R207" s="44" t="s">
        <v>28</v>
      </c>
      <c r="S207" s="38" t="s">
        <v>550</v>
      </c>
    </row>
    <row r="208" spans="1:18" ht="12" customHeight="1">
      <c r="A208" s="40">
        <v>207</v>
      </c>
      <c r="B208" s="41" t="s">
        <v>128</v>
      </c>
      <c r="C208" s="9" t="s">
        <v>472</v>
      </c>
      <c r="D208" s="3">
        <v>42</v>
      </c>
      <c r="E208" s="4">
        <v>37.932</v>
      </c>
      <c r="F208" s="1" t="s">
        <v>39</v>
      </c>
      <c r="G208" s="5">
        <v>5</v>
      </c>
      <c r="H208" s="6">
        <v>11.579</v>
      </c>
      <c r="I208" s="1" t="s">
        <v>278</v>
      </c>
      <c r="J208" s="7">
        <f t="shared" si="11"/>
        <v>3018.52</v>
      </c>
      <c r="K208" s="7">
        <v>920</v>
      </c>
      <c r="L208" s="42" t="s">
        <v>37</v>
      </c>
      <c r="M208" s="8">
        <v>9</v>
      </c>
      <c r="N208" s="8">
        <v>27</v>
      </c>
      <c r="O208" s="9">
        <v>600</v>
      </c>
      <c r="P208" s="43" t="s">
        <v>220</v>
      </c>
      <c r="Q208" s="10"/>
      <c r="R208" s="44" t="s">
        <v>28</v>
      </c>
    </row>
    <row r="209" spans="1:20" ht="12" customHeight="1">
      <c r="A209" s="40">
        <v>208</v>
      </c>
      <c r="B209" s="51" t="s">
        <v>558</v>
      </c>
      <c r="C209" s="9" t="s">
        <v>472</v>
      </c>
      <c r="D209" s="3">
        <v>42</v>
      </c>
      <c r="E209" s="4">
        <v>20.733</v>
      </c>
      <c r="F209" s="1" t="s">
        <v>39</v>
      </c>
      <c r="G209" s="5">
        <v>5</v>
      </c>
      <c r="H209" s="6">
        <v>48.008</v>
      </c>
      <c r="I209" s="1" t="s">
        <v>278</v>
      </c>
      <c r="J209" s="7">
        <f t="shared" si="11"/>
        <v>2647.7670000000003</v>
      </c>
      <c r="K209" s="9">
        <v>807</v>
      </c>
      <c r="L209" s="45" t="s">
        <v>25</v>
      </c>
      <c r="M209" s="8">
        <v>14</v>
      </c>
      <c r="N209" s="8">
        <v>32</v>
      </c>
      <c r="O209" s="9">
        <v>425</v>
      </c>
      <c r="P209" s="43" t="s">
        <v>220</v>
      </c>
      <c r="Q209" s="10"/>
      <c r="R209" s="44" t="s">
        <v>28</v>
      </c>
      <c r="S209" s="38" t="s">
        <v>238</v>
      </c>
      <c r="T209" s="65"/>
    </row>
    <row r="210" spans="1:20" ht="12" customHeight="1">
      <c r="A210" s="40">
        <v>209</v>
      </c>
      <c r="B210" s="41" t="s">
        <v>321</v>
      </c>
      <c r="C210" s="9" t="s">
        <v>472</v>
      </c>
      <c r="D210" s="3">
        <v>42</v>
      </c>
      <c r="E210" s="4">
        <v>27.105</v>
      </c>
      <c r="F210" s="1" t="s">
        <v>39</v>
      </c>
      <c r="G210" s="5">
        <v>5</v>
      </c>
      <c r="H210" s="6">
        <v>17.225</v>
      </c>
      <c r="I210" s="1" t="s">
        <v>278</v>
      </c>
      <c r="J210" s="7">
        <f t="shared" si="11"/>
        <v>2969.3050000000003</v>
      </c>
      <c r="K210" s="7">
        <v>905</v>
      </c>
      <c r="L210" s="42" t="s">
        <v>25</v>
      </c>
      <c r="M210" s="8">
        <v>18</v>
      </c>
      <c r="N210" s="8">
        <v>36</v>
      </c>
      <c r="O210" s="9">
        <v>1100</v>
      </c>
      <c r="P210" s="43" t="s">
        <v>220</v>
      </c>
      <c r="Q210" s="10">
        <v>123.5</v>
      </c>
      <c r="R210" s="44" t="s">
        <v>28</v>
      </c>
      <c r="S210" s="38" t="s">
        <v>843</v>
      </c>
      <c r="T210" s="65" t="s">
        <v>418</v>
      </c>
    </row>
    <row r="211" spans="1:20" ht="12" customHeight="1">
      <c r="A211" s="40">
        <v>210</v>
      </c>
      <c r="B211" s="41" t="s">
        <v>386</v>
      </c>
      <c r="C211" s="9" t="s">
        <v>471</v>
      </c>
      <c r="D211" s="3">
        <v>42</v>
      </c>
      <c r="E211" s="4">
        <v>1.02</v>
      </c>
      <c r="F211" s="1" t="s">
        <v>39</v>
      </c>
      <c r="G211" s="12">
        <v>0</v>
      </c>
      <c r="H211" s="14">
        <v>-44.795</v>
      </c>
      <c r="I211" s="13" t="s">
        <v>279</v>
      </c>
      <c r="J211" s="7">
        <f t="shared" si="11"/>
        <v>2624.8</v>
      </c>
      <c r="K211" s="9">
        <v>800</v>
      </c>
      <c r="L211" s="45" t="s">
        <v>25</v>
      </c>
      <c r="M211" s="8">
        <v>3</v>
      </c>
      <c r="N211" s="8">
        <v>21</v>
      </c>
      <c r="O211" s="9">
        <v>370</v>
      </c>
      <c r="P211" s="43" t="s">
        <v>237</v>
      </c>
      <c r="Q211" s="10">
        <v>130.125</v>
      </c>
      <c r="R211" s="44" t="s">
        <v>28</v>
      </c>
      <c r="S211" s="38">
        <v>639016464</v>
      </c>
      <c r="T211" s="83" t="s">
        <v>718</v>
      </c>
    </row>
    <row r="212" spans="1:20" ht="12" customHeight="1">
      <c r="A212" s="40">
        <v>211</v>
      </c>
      <c r="B212" s="41" t="s">
        <v>672</v>
      </c>
      <c r="C212" s="9" t="s">
        <v>471</v>
      </c>
      <c r="D212" s="3">
        <v>41</v>
      </c>
      <c r="E212" s="4">
        <v>41.25</v>
      </c>
      <c r="F212" s="1" t="s">
        <v>39</v>
      </c>
      <c r="G212" s="12">
        <v>-1</v>
      </c>
      <c r="H212" s="14">
        <v>-15.081</v>
      </c>
      <c r="I212" s="13" t="s">
        <v>279</v>
      </c>
      <c r="J212" s="7">
        <f t="shared" si="11"/>
        <v>1706.1200000000001</v>
      </c>
      <c r="K212" s="7">
        <v>520</v>
      </c>
      <c r="L212" s="42" t="s">
        <v>25</v>
      </c>
      <c r="M212" s="8">
        <v>9</v>
      </c>
      <c r="N212" s="8">
        <v>27</v>
      </c>
      <c r="O212" s="9" t="s">
        <v>274</v>
      </c>
      <c r="P212" s="43" t="s">
        <v>241</v>
      </c>
      <c r="Q212" s="10">
        <v>130.125</v>
      </c>
      <c r="R212" s="44" t="s">
        <v>28</v>
      </c>
      <c r="S212" s="38" t="s">
        <v>622</v>
      </c>
      <c r="T212" s="65" t="s">
        <v>623</v>
      </c>
    </row>
    <row r="213" spans="1:20" ht="12" customHeight="1">
      <c r="A213" s="40">
        <v>212</v>
      </c>
      <c r="B213" s="51" t="s">
        <v>810</v>
      </c>
      <c r="C213" s="9" t="s">
        <v>471</v>
      </c>
      <c r="D213" s="3">
        <v>41</v>
      </c>
      <c r="E213" s="4">
        <v>40.943</v>
      </c>
      <c r="F213" s="1" t="s">
        <v>39</v>
      </c>
      <c r="G213" s="12">
        <v>-1</v>
      </c>
      <c r="H213" s="6">
        <v>-24.743</v>
      </c>
      <c r="I213" s="13" t="s">
        <v>279</v>
      </c>
      <c r="J213" s="7">
        <f>+K213*3.281</f>
        <v>2250.766</v>
      </c>
      <c r="K213" s="7">
        <v>686</v>
      </c>
      <c r="L213" s="42" t="s">
        <v>25</v>
      </c>
      <c r="M213" s="8">
        <v>8</v>
      </c>
      <c r="N213" s="8">
        <v>26</v>
      </c>
      <c r="O213" s="9" t="s">
        <v>893</v>
      </c>
      <c r="P213" s="43" t="s">
        <v>241</v>
      </c>
      <c r="Q213" s="10">
        <v>130.125</v>
      </c>
      <c r="R213" s="44"/>
      <c r="S213" s="38" t="s">
        <v>734</v>
      </c>
      <c r="T213" s="65" t="s">
        <v>623</v>
      </c>
    </row>
    <row r="214" spans="1:18" ht="12" customHeight="1">
      <c r="A214" s="40">
        <v>213</v>
      </c>
      <c r="B214" s="41" t="s">
        <v>292</v>
      </c>
      <c r="C214" s="9" t="s">
        <v>471</v>
      </c>
      <c r="D214" s="3">
        <v>42</v>
      </c>
      <c r="E214" s="4">
        <v>3.651</v>
      </c>
      <c r="F214" s="1" t="s">
        <v>39</v>
      </c>
      <c r="G214" s="5">
        <v>-1</v>
      </c>
      <c r="H214" s="6">
        <v>-30.773</v>
      </c>
      <c r="I214" s="13" t="s">
        <v>279</v>
      </c>
      <c r="J214" s="7">
        <f>+K214*3.281</f>
        <v>2001.41</v>
      </c>
      <c r="K214" s="7">
        <v>610</v>
      </c>
      <c r="L214" s="42"/>
      <c r="M214" s="8">
        <v>17</v>
      </c>
      <c r="N214" s="8">
        <v>35</v>
      </c>
      <c r="O214" s="9" t="s">
        <v>26</v>
      </c>
      <c r="P214" s="43" t="s">
        <v>237</v>
      </c>
      <c r="Q214" s="10">
        <v>123.5</v>
      </c>
      <c r="R214" s="44" t="s">
        <v>28</v>
      </c>
    </row>
    <row r="215" spans="1:19" ht="12" customHeight="1">
      <c r="A215" s="40">
        <v>214</v>
      </c>
      <c r="B215" s="41" t="s">
        <v>863</v>
      </c>
      <c r="C215" s="9" t="s">
        <v>471</v>
      </c>
      <c r="D215" s="3">
        <v>41</v>
      </c>
      <c r="E215" s="4">
        <v>32.969</v>
      </c>
      <c r="F215" s="1" t="s">
        <v>39</v>
      </c>
      <c r="G215" s="12">
        <v>0</v>
      </c>
      <c r="H215" s="14">
        <v>-39.072</v>
      </c>
      <c r="I215" s="13" t="s">
        <v>279</v>
      </c>
      <c r="J215" s="7">
        <f>IF(K215="","",+K215*3.281)</f>
        <v>705.4150000000001</v>
      </c>
      <c r="K215" s="9">
        <v>215</v>
      </c>
      <c r="L215" s="42" t="s">
        <v>25</v>
      </c>
      <c r="M215" s="8">
        <v>12</v>
      </c>
      <c r="N215" s="8">
        <v>30</v>
      </c>
      <c r="O215" s="9" t="s">
        <v>236</v>
      </c>
      <c r="P215" s="43" t="s">
        <v>220</v>
      </c>
      <c r="Q215" s="10">
        <v>123.5</v>
      </c>
      <c r="R215" s="44" t="s">
        <v>28</v>
      </c>
      <c r="S215" s="38" t="s">
        <v>392</v>
      </c>
    </row>
    <row r="216" spans="1:19" ht="12" customHeight="1">
      <c r="A216" s="40">
        <v>215</v>
      </c>
      <c r="B216" s="41" t="s">
        <v>867</v>
      </c>
      <c r="C216" s="21" t="s">
        <v>471</v>
      </c>
      <c r="D216" s="3">
        <v>41</v>
      </c>
      <c r="E216" s="4">
        <v>43.3</v>
      </c>
      <c r="F216" s="1" t="s">
        <v>39</v>
      </c>
      <c r="G216" s="12">
        <v>0</v>
      </c>
      <c r="H216" s="14">
        <v>32.193</v>
      </c>
      <c r="I216" s="13" t="s">
        <v>279</v>
      </c>
      <c r="J216" s="7">
        <f>+K216*3.281</f>
        <v>1151.631</v>
      </c>
      <c r="K216" s="7">
        <v>351</v>
      </c>
      <c r="L216" s="42" t="s">
        <v>25</v>
      </c>
      <c r="M216" s="8">
        <v>13</v>
      </c>
      <c r="N216" s="8">
        <v>31</v>
      </c>
      <c r="O216" s="9">
        <v>2500</v>
      </c>
      <c r="P216" s="43">
        <v>61</v>
      </c>
      <c r="Q216" s="10">
        <v>121.325</v>
      </c>
      <c r="R216" s="44"/>
      <c r="S216" s="38" t="s">
        <v>865</v>
      </c>
    </row>
    <row r="217" spans="1:20" ht="12" customHeight="1">
      <c r="A217" s="40">
        <v>216</v>
      </c>
      <c r="B217" s="41" t="s">
        <v>125</v>
      </c>
      <c r="C217" s="9" t="s">
        <v>471</v>
      </c>
      <c r="D217" s="3">
        <v>41</v>
      </c>
      <c r="E217" s="4">
        <v>36.731</v>
      </c>
      <c r="F217" s="1" t="s">
        <v>39</v>
      </c>
      <c r="G217" s="12">
        <v>0</v>
      </c>
      <c r="H217" s="14">
        <v>-51.262</v>
      </c>
      <c r="I217" s="13" t="s">
        <v>279</v>
      </c>
      <c r="J217" s="7">
        <f>IF(K217="","",+K217*3.281)</f>
        <v>984.3000000000001</v>
      </c>
      <c r="K217" s="7">
        <v>300</v>
      </c>
      <c r="L217" s="42" t="s">
        <v>25</v>
      </c>
      <c r="M217" s="8">
        <v>8</v>
      </c>
      <c r="N217" s="8">
        <v>26</v>
      </c>
      <c r="O217" s="9">
        <v>400</v>
      </c>
      <c r="P217" s="43" t="s">
        <v>237</v>
      </c>
      <c r="Q217" s="10">
        <v>130.125</v>
      </c>
      <c r="R217" s="44" t="s">
        <v>28</v>
      </c>
      <c r="S217" s="38" t="s">
        <v>639</v>
      </c>
      <c r="T217" s="83" t="s">
        <v>633</v>
      </c>
    </row>
    <row r="218" spans="1:18" ht="12" customHeight="1">
      <c r="A218" s="40">
        <v>217</v>
      </c>
      <c r="B218" s="41" t="s">
        <v>897</v>
      </c>
      <c r="C218" s="9" t="s">
        <v>471</v>
      </c>
      <c r="D218" s="3">
        <v>42</v>
      </c>
      <c r="E218" s="4">
        <v>19.438</v>
      </c>
      <c r="F218" s="1" t="s">
        <v>39</v>
      </c>
      <c r="G218" s="12">
        <v>-1</v>
      </c>
      <c r="H218" s="14">
        <v>-24.609</v>
      </c>
      <c r="I218" s="13" t="s">
        <v>279</v>
      </c>
      <c r="J218" s="7">
        <f>IF(K218="","",+K218*3.281)</f>
        <v>2624.8</v>
      </c>
      <c r="K218" s="7">
        <v>800</v>
      </c>
      <c r="L218" s="42" t="s">
        <v>25</v>
      </c>
      <c r="M218" s="8">
        <v>3</v>
      </c>
      <c r="N218" s="8">
        <f>IF(M218&gt;17.9,M218-18,M218+18)</f>
        <v>21</v>
      </c>
      <c r="O218" s="9" t="s">
        <v>510</v>
      </c>
      <c r="P218" s="43" t="s">
        <v>196</v>
      </c>
      <c r="Q218" s="10">
        <v>122.475</v>
      </c>
      <c r="R218" s="44" t="s">
        <v>28</v>
      </c>
    </row>
    <row r="219" spans="1:20" ht="12" customHeight="1">
      <c r="A219" s="40">
        <v>218</v>
      </c>
      <c r="B219" s="51" t="s">
        <v>766</v>
      </c>
      <c r="C219" s="9" t="s">
        <v>471</v>
      </c>
      <c r="D219" s="3">
        <v>41</v>
      </c>
      <c r="E219" s="4">
        <v>58.467</v>
      </c>
      <c r="F219" s="1" t="s">
        <v>39</v>
      </c>
      <c r="G219" s="12">
        <v>-1</v>
      </c>
      <c r="H219" s="14">
        <v>-15.467</v>
      </c>
      <c r="I219" s="13" t="s">
        <v>279</v>
      </c>
      <c r="J219" s="7">
        <f>+K219*3.281</f>
        <v>2132.65</v>
      </c>
      <c r="K219" s="9">
        <v>650</v>
      </c>
      <c r="L219" s="45" t="s">
        <v>37</v>
      </c>
      <c r="M219" s="8">
        <v>12</v>
      </c>
      <c r="N219" s="8">
        <v>30</v>
      </c>
      <c r="O219" s="9" t="s">
        <v>914</v>
      </c>
      <c r="P219" s="43" t="s">
        <v>35</v>
      </c>
      <c r="Q219" s="10">
        <v>130.125</v>
      </c>
      <c r="R219" s="44"/>
      <c r="T219" s="65" t="s">
        <v>915</v>
      </c>
    </row>
    <row r="220" spans="1:20" ht="12" customHeight="1">
      <c r="A220" s="40">
        <v>219</v>
      </c>
      <c r="B220" s="41" t="s">
        <v>755</v>
      </c>
      <c r="C220" s="9" t="s">
        <v>473</v>
      </c>
      <c r="D220" s="3">
        <v>43</v>
      </c>
      <c r="E220" s="4">
        <v>6.663</v>
      </c>
      <c r="F220" s="1" t="s">
        <v>39</v>
      </c>
      <c r="G220" s="5">
        <v>7</v>
      </c>
      <c r="H220" s="6">
        <v>28.676</v>
      </c>
      <c r="I220" s="1" t="s">
        <v>278</v>
      </c>
      <c r="J220" s="7">
        <f>IF(K220="","",+K220*3.281)</f>
        <v>1443.64</v>
      </c>
      <c r="K220" s="7">
        <v>440</v>
      </c>
      <c r="L220" s="42" t="s">
        <v>25</v>
      </c>
      <c r="M220" s="8">
        <v>4</v>
      </c>
      <c r="N220" s="8">
        <f>IF(M220&gt;17.9,M220-18,M220+18)</f>
        <v>22</v>
      </c>
      <c r="O220" s="9" t="s">
        <v>536</v>
      </c>
      <c r="P220" s="43" t="s">
        <v>196</v>
      </c>
      <c r="Q220" s="10">
        <v>123.5</v>
      </c>
      <c r="R220" s="44" t="s">
        <v>28</v>
      </c>
      <c r="S220" s="38" t="s">
        <v>537</v>
      </c>
      <c r="T220" s="65"/>
    </row>
    <row r="221" spans="1:18" ht="12" customHeight="1">
      <c r="A221" s="40">
        <v>220</v>
      </c>
      <c r="B221" s="51" t="s">
        <v>443</v>
      </c>
      <c r="C221" s="9" t="s">
        <v>473</v>
      </c>
      <c r="D221" s="122">
        <v>42</v>
      </c>
      <c r="E221" s="130">
        <v>32.886</v>
      </c>
      <c r="F221" s="124" t="s">
        <v>39</v>
      </c>
      <c r="G221" s="125">
        <v>7</v>
      </c>
      <c r="H221" s="126">
        <v>31.089</v>
      </c>
      <c r="I221" s="124" t="s">
        <v>278</v>
      </c>
      <c r="J221" s="19">
        <v>1070</v>
      </c>
      <c r="K221" s="19">
        <v>325</v>
      </c>
      <c r="L221" s="127" t="s">
        <v>25</v>
      </c>
      <c r="M221" s="20"/>
      <c r="N221" s="20"/>
      <c r="O221" s="21">
        <v>600</v>
      </c>
      <c r="P221" s="128" t="s">
        <v>241</v>
      </c>
      <c r="Q221" s="22"/>
      <c r="R221" s="44" t="s">
        <v>28</v>
      </c>
    </row>
    <row r="222" spans="1:20" ht="12" customHeight="1">
      <c r="A222" s="40">
        <v>221</v>
      </c>
      <c r="B222" s="41" t="s">
        <v>546</v>
      </c>
      <c r="C222" s="9" t="s">
        <v>473</v>
      </c>
      <c r="D222" s="3">
        <v>43</v>
      </c>
      <c r="E222" s="4">
        <v>33.217</v>
      </c>
      <c r="F222" s="1" t="s">
        <v>39</v>
      </c>
      <c r="G222" s="5">
        <v>7</v>
      </c>
      <c r="H222" s="6">
        <v>5.191</v>
      </c>
      <c r="I222" s="1" t="s">
        <v>278</v>
      </c>
      <c r="J222" s="7">
        <f aca="true" t="shared" si="12" ref="J222:J230">IF(K222="","",+K222*3.281)</f>
        <v>49.215</v>
      </c>
      <c r="K222" s="7">
        <v>15</v>
      </c>
      <c r="L222" s="42" t="s">
        <v>25</v>
      </c>
      <c r="M222" s="8">
        <v>8</v>
      </c>
      <c r="N222" s="8">
        <v>26</v>
      </c>
      <c r="O222" s="9" t="s">
        <v>260</v>
      </c>
      <c r="P222" s="43" t="s">
        <v>196</v>
      </c>
      <c r="Q222" s="10"/>
      <c r="R222" s="44" t="s">
        <v>28</v>
      </c>
      <c r="S222" s="38" t="s">
        <v>547</v>
      </c>
      <c r="T222" s="65"/>
    </row>
    <row r="223" spans="1:20" ht="12" customHeight="1">
      <c r="A223" s="40">
        <v>222</v>
      </c>
      <c r="B223" s="41" t="s">
        <v>714</v>
      </c>
      <c r="C223" s="9" t="s">
        <v>474</v>
      </c>
      <c r="D223" s="3">
        <v>40</v>
      </c>
      <c r="E223" s="4">
        <v>23.85000000000005</v>
      </c>
      <c r="F223" s="1" t="s">
        <v>39</v>
      </c>
      <c r="G223" s="5">
        <v>4</v>
      </c>
      <c r="H223" s="6">
        <v>1.3300000000000267</v>
      </c>
      <c r="I223" s="1" t="s">
        <v>278</v>
      </c>
      <c r="J223" s="7">
        <f t="shared" si="12"/>
        <v>1975.162</v>
      </c>
      <c r="K223" s="7">
        <v>602</v>
      </c>
      <c r="L223" s="42" t="s">
        <v>25</v>
      </c>
      <c r="M223" s="8">
        <v>17</v>
      </c>
      <c r="N223" s="8">
        <v>35</v>
      </c>
      <c r="O223" s="9">
        <v>361</v>
      </c>
      <c r="P223" s="43" t="s">
        <v>220</v>
      </c>
      <c r="Q223" s="10">
        <v>130.125</v>
      </c>
      <c r="R223" s="44" t="s">
        <v>28</v>
      </c>
      <c r="S223" s="38" t="s">
        <v>849</v>
      </c>
      <c r="T223" s="83"/>
    </row>
    <row r="224" spans="1:18" ht="12" customHeight="1">
      <c r="A224" s="40">
        <v>223</v>
      </c>
      <c r="B224" s="41" t="s">
        <v>397</v>
      </c>
      <c r="C224" s="9" t="s">
        <v>474</v>
      </c>
      <c r="D224" s="3">
        <v>40</v>
      </c>
      <c r="E224" s="4">
        <v>22.083333333333428</v>
      </c>
      <c r="F224" s="1" t="s">
        <v>39</v>
      </c>
      <c r="G224" s="5">
        <v>3</v>
      </c>
      <c r="H224" s="6">
        <v>47.3</v>
      </c>
      <c r="I224" s="1" t="s">
        <v>278</v>
      </c>
      <c r="J224" s="7">
        <f t="shared" si="12"/>
        <v>2263.89</v>
      </c>
      <c r="K224" s="7">
        <v>690</v>
      </c>
      <c r="L224" s="42" t="s">
        <v>25</v>
      </c>
      <c r="M224" s="8">
        <v>28</v>
      </c>
      <c r="N224" s="8">
        <f>IF(M224&gt;17.9,M224-18,M224+18)</f>
        <v>10</v>
      </c>
      <c r="O224" s="9" t="s">
        <v>240</v>
      </c>
      <c r="P224" s="43" t="s">
        <v>196</v>
      </c>
      <c r="Q224" s="10">
        <v>118.7</v>
      </c>
      <c r="R224" s="44" t="s">
        <v>28</v>
      </c>
    </row>
    <row r="225" spans="1:20" ht="12" customHeight="1">
      <c r="A225" s="40">
        <v>224</v>
      </c>
      <c r="B225" s="41" t="s">
        <v>347</v>
      </c>
      <c r="C225" s="9" t="s">
        <v>474</v>
      </c>
      <c r="D225" s="3">
        <v>40</v>
      </c>
      <c r="E225" s="4">
        <v>39.708</v>
      </c>
      <c r="F225" s="1" t="s">
        <v>39</v>
      </c>
      <c r="G225" s="5">
        <v>3</v>
      </c>
      <c r="H225" s="6">
        <v>35.716</v>
      </c>
      <c r="I225" s="1" t="s">
        <v>278</v>
      </c>
      <c r="J225" s="7">
        <f t="shared" si="12"/>
        <v>1902.98</v>
      </c>
      <c r="K225" s="7">
        <v>580</v>
      </c>
      <c r="L225" s="42" t="s">
        <v>25</v>
      </c>
      <c r="M225" s="8">
        <v>6</v>
      </c>
      <c r="N225" s="8">
        <v>24</v>
      </c>
      <c r="O225" s="9" t="s">
        <v>577</v>
      </c>
      <c r="P225" s="43" t="s">
        <v>220</v>
      </c>
      <c r="Q225" s="10">
        <v>129.975</v>
      </c>
      <c r="R225" s="44" t="s">
        <v>28</v>
      </c>
      <c r="S225" s="38">
        <v>608822914</v>
      </c>
      <c r="T225" s="65"/>
    </row>
    <row r="226" spans="1:18" ht="12" customHeight="1">
      <c r="A226" s="40">
        <v>225</v>
      </c>
      <c r="B226" s="41" t="s">
        <v>129</v>
      </c>
      <c r="C226" s="9" t="s">
        <v>474</v>
      </c>
      <c r="D226" s="3">
        <v>40</v>
      </c>
      <c r="E226" s="4">
        <v>47.098</v>
      </c>
      <c r="F226" s="1" t="s">
        <v>39</v>
      </c>
      <c r="G226" s="5">
        <v>3</v>
      </c>
      <c r="H226" s="6">
        <v>38.241</v>
      </c>
      <c r="I226" s="1" t="s">
        <v>278</v>
      </c>
      <c r="J226" s="7">
        <f t="shared" si="12"/>
        <v>2756.04</v>
      </c>
      <c r="K226" s="7">
        <v>840</v>
      </c>
      <c r="L226" s="45"/>
      <c r="M226" s="8">
        <v>14</v>
      </c>
      <c r="N226" s="8">
        <v>32</v>
      </c>
      <c r="O226" s="9">
        <v>280</v>
      </c>
      <c r="P226" s="43" t="s">
        <v>220</v>
      </c>
      <c r="Q226" s="10"/>
      <c r="R226" s="44" t="s">
        <v>28</v>
      </c>
    </row>
    <row r="227" spans="1:18" ht="12" customHeight="1">
      <c r="A227" s="40">
        <v>226</v>
      </c>
      <c r="B227" s="41" t="s">
        <v>130</v>
      </c>
      <c r="C227" s="9" t="s">
        <v>474</v>
      </c>
      <c r="D227" s="3">
        <v>40</v>
      </c>
      <c r="E227" s="4">
        <v>17.266666666666595</v>
      </c>
      <c r="F227" s="1" t="s">
        <v>39</v>
      </c>
      <c r="G227" s="5">
        <v>3</v>
      </c>
      <c r="H227" s="6">
        <v>43.96666666666667</v>
      </c>
      <c r="I227" s="1" t="s">
        <v>278</v>
      </c>
      <c r="J227" s="7">
        <f t="shared" si="12"/>
        <v>2027.6580000000001</v>
      </c>
      <c r="K227" s="7">
        <v>618</v>
      </c>
      <c r="L227" s="42"/>
      <c r="M227" s="8">
        <v>5</v>
      </c>
      <c r="N227" s="8">
        <f>IF(M227&gt;17.9,M227-18,M227+18)</f>
        <v>23</v>
      </c>
      <c r="O227" s="9"/>
      <c r="P227" s="43"/>
      <c r="Q227" s="10">
        <v>138.3</v>
      </c>
      <c r="R227" s="44" t="s">
        <v>28</v>
      </c>
    </row>
    <row r="228" spans="1:18" ht="12" customHeight="1">
      <c r="A228" s="40">
        <v>227</v>
      </c>
      <c r="B228" s="41" t="s">
        <v>583</v>
      </c>
      <c r="C228" s="9" t="s">
        <v>474</v>
      </c>
      <c r="D228" s="3">
        <v>40</v>
      </c>
      <c r="E228" s="4">
        <v>13.519999999999897</v>
      </c>
      <c r="F228" s="1" t="s">
        <v>39</v>
      </c>
      <c r="G228" s="5">
        <v>3</v>
      </c>
      <c r="H228" s="6">
        <v>51.92</v>
      </c>
      <c r="I228" s="1" t="s">
        <v>278</v>
      </c>
      <c r="J228" s="7">
        <f t="shared" si="12"/>
        <v>2198.27</v>
      </c>
      <c r="K228" s="7">
        <v>670</v>
      </c>
      <c r="L228" s="46"/>
      <c r="M228" s="8">
        <v>12</v>
      </c>
      <c r="N228" s="8">
        <v>30</v>
      </c>
      <c r="O228" s="9">
        <v>434</v>
      </c>
      <c r="P228" s="43" t="s">
        <v>220</v>
      </c>
      <c r="Q228" s="10"/>
      <c r="R228" s="44" t="s">
        <v>28</v>
      </c>
    </row>
    <row r="229" spans="1:18" ht="12" customHeight="1">
      <c r="A229" s="40">
        <v>228</v>
      </c>
      <c r="B229" s="41" t="s">
        <v>131</v>
      </c>
      <c r="C229" s="9" t="s">
        <v>474</v>
      </c>
      <c r="D229" s="3">
        <v>40</v>
      </c>
      <c r="E229" s="4">
        <v>28.813</v>
      </c>
      <c r="F229" s="1" t="s">
        <v>39</v>
      </c>
      <c r="G229" s="5">
        <v>3</v>
      </c>
      <c r="H229" s="6">
        <v>33.485</v>
      </c>
      <c r="I229" s="1" t="s">
        <v>278</v>
      </c>
      <c r="J229" s="7">
        <f t="shared" si="12"/>
        <v>1998.1290000000001</v>
      </c>
      <c r="K229" s="7">
        <v>609</v>
      </c>
      <c r="L229" s="42" t="s">
        <v>25</v>
      </c>
      <c r="M229" s="8">
        <v>1</v>
      </c>
      <c r="N229" s="8">
        <f>IF(M229&gt;17.9,M229-18,M229+18)</f>
        <v>19</v>
      </c>
      <c r="O229" s="9"/>
      <c r="P229" s="43"/>
      <c r="Q229" s="10">
        <v>120.9</v>
      </c>
      <c r="R229" s="44" t="s">
        <v>28</v>
      </c>
    </row>
    <row r="230" spans="1:18" ht="12" customHeight="1">
      <c r="A230" s="40">
        <v>229</v>
      </c>
      <c r="B230" s="41" t="s">
        <v>584</v>
      </c>
      <c r="C230" s="9" t="s">
        <v>474</v>
      </c>
      <c r="D230" s="3">
        <v>40</v>
      </c>
      <c r="E230" s="4">
        <v>22.329</v>
      </c>
      <c r="F230" s="1" t="s">
        <v>39</v>
      </c>
      <c r="G230" s="5">
        <v>4</v>
      </c>
      <c r="H230" s="6">
        <v>20.936</v>
      </c>
      <c r="I230" s="1" t="s">
        <v>278</v>
      </c>
      <c r="J230" s="7">
        <f t="shared" si="12"/>
        <v>2214.675</v>
      </c>
      <c r="K230" s="7">
        <v>675</v>
      </c>
      <c r="L230" s="42" t="s">
        <v>25</v>
      </c>
      <c r="M230" s="8">
        <v>5</v>
      </c>
      <c r="N230" s="8">
        <v>23</v>
      </c>
      <c r="O230" s="9">
        <v>282</v>
      </c>
      <c r="P230" s="43" t="s">
        <v>220</v>
      </c>
      <c r="Q230" s="10"/>
      <c r="R230" s="44" t="s">
        <v>28</v>
      </c>
    </row>
    <row r="231" spans="1:18" ht="12" customHeight="1">
      <c r="A231" s="40">
        <v>230</v>
      </c>
      <c r="B231" s="41" t="s">
        <v>161</v>
      </c>
      <c r="C231" s="9" t="s">
        <v>474</v>
      </c>
      <c r="D231" s="3">
        <v>41</v>
      </c>
      <c r="E231" s="4">
        <v>8.898</v>
      </c>
      <c r="F231" s="1" t="s">
        <v>39</v>
      </c>
      <c r="G231" s="5">
        <v>3</v>
      </c>
      <c r="H231" s="6">
        <v>35.544</v>
      </c>
      <c r="I231" s="1" t="s">
        <v>278</v>
      </c>
      <c r="J231" s="7">
        <f>+K231*3.281</f>
        <v>4921.5</v>
      </c>
      <c r="K231" s="9">
        <v>1500</v>
      </c>
      <c r="L231" s="45" t="s">
        <v>25</v>
      </c>
      <c r="M231" s="8"/>
      <c r="N231" s="8"/>
      <c r="O231" s="9"/>
      <c r="P231" s="43"/>
      <c r="Q231" s="10"/>
      <c r="R231" s="44" t="s">
        <v>28</v>
      </c>
    </row>
    <row r="232" spans="1:18" ht="12" customHeight="1">
      <c r="A232" s="40">
        <v>231</v>
      </c>
      <c r="B232" s="41" t="s">
        <v>132</v>
      </c>
      <c r="C232" s="9" t="s">
        <v>474</v>
      </c>
      <c r="D232" s="3">
        <v>40</v>
      </c>
      <c r="E232" s="4">
        <v>30.5</v>
      </c>
      <c r="F232" s="1" t="s">
        <v>39</v>
      </c>
      <c r="G232" s="5">
        <v>3</v>
      </c>
      <c r="H232" s="6">
        <v>26.05</v>
      </c>
      <c r="I232" s="1" t="s">
        <v>278</v>
      </c>
      <c r="J232" s="7">
        <f>IF(K232="","",+K232*3.281)</f>
        <v>1994.8480000000002</v>
      </c>
      <c r="K232" s="7">
        <v>608</v>
      </c>
      <c r="L232" s="42"/>
      <c r="M232" s="8" t="s">
        <v>242</v>
      </c>
      <c r="N232" s="8">
        <f>IF(M232&gt;17.9,M232-18,M232+18)</f>
        <v>5</v>
      </c>
      <c r="O232" s="9"/>
      <c r="P232" s="43"/>
      <c r="Q232" s="10"/>
      <c r="R232" s="44" t="s">
        <v>28</v>
      </c>
    </row>
    <row r="233" spans="1:20" ht="12" customHeight="1">
      <c r="A233" s="40">
        <v>232</v>
      </c>
      <c r="B233" s="41" t="s">
        <v>724</v>
      </c>
      <c r="C233" s="24" t="s">
        <v>474</v>
      </c>
      <c r="D233" s="3">
        <v>40</v>
      </c>
      <c r="E233" s="4">
        <v>9.557</v>
      </c>
      <c r="F233" s="1" t="s">
        <v>39</v>
      </c>
      <c r="G233" s="5">
        <v>3</v>
      </c>
      <c r="H233" s="6">
        <v>22.78</v>
      </c>
      <c r="I233" s="1" t="s">
        <v>278</v>
      </c>
      <c r="J233" s="7">
        <f>+K233*3.281</f>
        <v>2549.337</v>
      </c>
      <c r="K233" s="7">
        <v>777</v>
      </c>
      <c r="L233" s="42" t="s">
        <v>25</v>
      </c>
      <c r="M233" s="8">
        <v>8</v>
      </c>
      <c r="N233" s="8">
        <v>26</v>
      </c>
      <c r="O233" s="9">
        <v>350</v>
      </c>
      <c r="P233" s="43" t="s">
        <v>196</v>
      </c>
      <c r="Q233" s="10"/>
      <c r="R233" s="44"/>
      <c r="S233" s="38">
        <v>654793381</v>
      </c>
      <c r="T233" s="129" t="s">
        <v>725</v>
      </c>
    </row>
    <row r="234" spans="1:18" ht="12" customHeight="1">
      <c r="A234" s="40">
        <v>233</v>
      </c>
      <c r="B234" s="41" t="s">
        <v>709</v>
      </c>
      <c r="C234" s="9" t="s">
        <v>474</v>
      </c>
      <c r="D234" s="3">
        <v>40</v>
      </c>
      <c r="E234" s="4">
        <v>29.212</v>
      </c>
      <c r="F234" s="1" t="s">
        <v>39</v>
      </c>
      <c r="G234" s="5">
        <v>4</v>
      </c>
      <c r="H234" s="6">
        <v>2.969</v>
      </c>
      <c r="I234" s="1" t="s">
        <v>278</v>
      </c>
      <c r="J234" s="7">
        <f>IF(K234="","",+K234*3.281)</f>
        <v>2674.0150000000003</v>
      </c>
      <c r="K234" s="7">
        <v>815</v>
      </c>
      <c r="L234" s="42"/>
      <c r="M234" s="8">
        <v>16</v>
      </c>
      <c r="N234" s="8">
        <v>34</v>
      </c>
      <c r="O234" s="9">
        <v>306</v>
      </c>
      <c r="P234" s="43" t="s">
        <v>220</v>
      </c>
      <c r="Q234" s="10"/>
      <c r="R234" s="44" t="s">
        <v>28</v>
      </c>
    </row>
    <row r="235" spans="1:20" ht="12" customHeight="1">
      <c r="A235" s="40">
        <v>234</v>
      </c>
      <c r="B235" s="154" t="s">
        <v>788</v>
      </c>
      <c r="C235" s="9" t="s">
        <v>474</v>
      </c>
      <c r="D235" s="3">
        <v>40</v>
      </c>
      <c r="E235" s="4">
        <v>43.522</v>
      </c>
      <c r="F235" s="1" t="s">
        <v>39</v>
      </c>
      <c r="G235" s="5">
        <v>3</v>
      </c>
      <c r="H235" s="6">
        <v>29.264</v>
      </c>
      <c r="I235" s="1" t="s">
        <v>278</v>
      </c>
      <c r="J235" s="7">
        <f>+K235*3.281</f>
        <v>2227.799</v>
      </c>
      <c r="K235" s="7">
        <v>679</v>
      </c>
      <c r="L235" s="42"/>
      <c r="M235" s="8">
        <v>9</v>
      </c>
      <c r="N235" s="8">
        <v>27</v>
      </c>
      <c r="O235" s="9">
        <v>360</v>
      </c>
      <c r="P235" s="43" t="s">
        <v>220</v>
      </c>
      <c r="Q235" s="10"/>
      <c r="R235" s="44"/>
      <c r="T235" s="65"/>
    </row>
    <row r="236" spans="1:18" ht="12" customHeight="1">
      <c r="A236" s="40">
        <v>235</v>
      </c>
      <c r="B236" s="154" t="s">
        <v>873</v>
      </c>
      <c r="C236" s="21" t="s">
        <v>474</v>
      </c>
      <c r="D236" s="3">
        <v>40</v>
      </c>
      <c r="E236" s="4">
        <v>47.408</v>
      </c>
      <c r="F236" s="1" t="s">
        <v>39</v>
      </c>
      <c r="G236" s="5">
        <v>3</v>
      </c>
      <c r="H236" s="6">
        <v>37.716</v>
      </c>
      <c r="I236" s="1" t="s">
        <v>278</v>
      </c>
      <c r="J236" s="7">
        <f>+K236*3.281</f>
        <v>2427.94</v>
      </c>
      <c r="K236" s="7">
        <v>740</v>
      </c>
      <c r="L236" s="42"/>
      <c r="M236" s="8">
        <v>6</v>
      </c>
      <c r="N236" s="8">
        <v>24</v>
      </c>
      <c r="O236" s="9"/>
      <c r="P236" s="43" t="s">
        <v>220</v>
      </c>
      <c r="Q236" s="10"/>
      <c r="R236" s="44"/>
    </row>
    <row r="237" spans="1:19" ht="12" customHeight="1">
      <c r="A237" s="40">
        <v>236</v>
      </c>
      <c r="B237" s="41" t="s">
        <v>578</v>
      </c>
      <c r="C237" s="9" t="s">
        <v>474</v>
      </c>
      <c r="D237" s="3">
        <v>40</v>
      </c>
      <c r="E237" s="4">
        <v>26.279</v>
      </c>
      <c r="F237" s="1" t="s">
        <v>39</v>
      </c>
      <c r="G237" s="5">
        <v>4</v>
      </c>
      <c r="H237" s="6">
        <v>1.426</v>
      </c>
      <c r="I237" s="1" t="s">
        <v>278</v>
      </c>
      <c r="J237" s="7">
        <f aca="true" t="shared" si="13" ref="J237:J245">IF(K237="","",+K237*3.281)</f>
        <v>1985.005</v>
      </c>
      <c r="K237" s="7">
        <v>605</v>
      </c>
      <c r="L237" s="42" t="s">
        <v>25</v>
      </c>
      <c r="M237" s="8">
        <v>3</v>
      </c>
      <c r="N237" s="8">
        <v>21</v>
      </c>
      <c r="O237" s="9" t="s">
        <v>579</v>
      </c>
      <c r="P237" s="43" t="s">
        <v>220</v>
      </c>
      <c r="Q237" s="10"/>
      <c r="R237" s="44" t="s">
        <v>28</v>
      </c>
      <c r="S237" s="38" t="s">
        <v>580</v>
      </c>
    </row>
    <row r="238" spans="1:20" ht="12" customHeight="1">
      <c r="A238" s="40">
        <v>237</v>
      </c>
      <c r="B238" s="41" t="s">
        <v>581</v>
      </c>
      <c r="C238" s="9" t="s">
        <v>474</v>
      </c>
      <c r="D238" s="3">
        <v>40</v>
      </c>
      <c r="E238" s="4">
        <v>30.094</v>
      </c>
      <c r="F238" s="1" t="s">
        <v>39</v>
      </c>
      <c r="G238" s="5">
        <v>3</v>
      </c>
      <c r="H238" s="6">
        <v>59.443</v>
      </c>
      <c r="I238" s="1" t="s">
        <v>278</v>
      </c>
      <c r="J238" s="7">
        <f t="shared" si="13"/>
        <v>2231.08</v>
      </c>
      <c r="K238" s="7">
        <v>680</v>
      </c>
      <c r="L238" s="45" t="s">
        <v>25</v>
      </c>
      <c r="M238" s="8">
        <v>14</v>
      </c>
      <c r="N238" s="8">
        <v>32</v>
      </c>
      <c r="O238" s="9">
        <v>400</v>
      </c>
      <c r="P238" s="43" t="s">
        <v>220</v>
      </c>
      <c r="Q238" s="10">
        <v>130.125</v>
      </c>
      <c r="R238" s="44" t="s">
        <v>28</v>
      </c>
      <c r="S238" s="38" t="s">
        <v>716</v>
      </c>
      <c r="T238" s="65" t="s">
        <v>582</v>
      </c>
    </row>
    <row r="239" spans="1:20" ht="12" customHeight="1">
      <c r="A239" s="40">
        <v>238</v>
      </c>
      <c r="B239" s="41" t="s">
        <v>133</v>
      </c>
      <c r="C239" s="9" t="s">
        <v>475</v>
      </c>
      <c r="D239" s="3">
        <v>37</v>
      </c>
      <c r="E239" s="4">
        <v>6.099</v>
      </c>
      <c r="F239" s="1" t="s">
        <v>39</v>
      </c>
      <c r="G239" s="5">
        <v>4</v>
      </c>
      <c r="H239" s="6">
        <v>33.754</v>
      </c>
      <c r="I239" s="1" t="s">
        <v>278</v>
      </c>
      <c r="J239" s="7">
        <f t="shared" si="13"/>
        <v>1902.98</v>
      </c>
      <c r="K239" s="9">
        <v>580</v>
      </c>
      <c r="L239" s="52" t="s">
        <v>25</v>
      </c>
      <c r="M239" s="8">
        <v>9</v>
      </c>
      <c r="N239" s="8">
        <v>27</v>
      </c>
      <c r="O239" s="9">
        <v>750</v>
      </c>
      <c r="P239" s="43" t="s">
        <v>231</v>
      </c>
      <c r="Q239" s="10"/>
      <c r="R239" s="53" t="s">
        <v>28</v>
      </c>
      <c r="S239" s="38" t="s">
        <v>299</v>
      </c>
      <c r="T239" s="83" t="s">
        <v>433</v>
      </c>
    </row>
    <row r="240" spans="1:18" ht="12" customHeight="1">
      <c r="A240" s="40">
        <v>239</v>
      </c>
      <c r="B240" s="41" t="s">
        <v>134</v>
      </c>
      <c r="C240" s="9" t="s">
        <v>475</v>
      </c>
      <c r="D240" s="3">
        <v>36</v>
      </c>
      <c r="E240" s="4">
        <v>43.43</v>
      </c>
      <c r="F240" s="1" t="s">
        <v>39</v>
      </c>
      <c r="G240" s="5">
        <v>4</v>
      </c>
      <c r="H240" s="6">
        <v>42.007</v>
      </c>
      <c r="I240" s="1" t="s">
        <v>278</v>
      </c>
      <c r="J240" s="7">
        <f t="shared" si="13"/>
        <v>656.2</v>
      </c>
      <c r="K240" s="7">
        <v>200</v>
      </c>
      <c r="L240" s="45" t="s">
        <v>37</v>
      </c>
      <c r="M240" s="8">
        <v>9</v>
      </c>
      <c r="N240" s="8">
        <v>27</v>
      </c>
      <c r="O240" s="9" t="s">
        <v>243</v>
      </c>
      <c r="P240" s="43"/>
      <c r="Q240" s="10"/>
      <c r="R240" s="44" t="s">
        <v>28</v>
      </c>
    </row>
    <row r="241" spans="1:19" ht="12" customHeight="1">
      <c r="A241" s="40">
        <v>240</v>
      </c>
      <c r="B241" s="41" t="s">
        <v>135</v>
      </c>
      <c r="C241" s="9" t="s">
        <v>475</v>
      </c>
      <c r="D241" s="3">
        <v>36</v>
      </c>
      <c r="E241" s="4">
        <v>40.524</v>
      </c>
      <c r="F241" s="1" t="s">
        <v>39</v>
      </c>
      <c r="G241" s="5">
        <v>4</v>
      </c>
      <c r="H241" s="6">
        <v>29.399</v>
      </c>
      <c r="I241" s="1" t="s">
        <v>278</v>
      </c>
      <c r="J241" s="7">
        <f t="shared" si="13"/>
        <v>52.496</v>
      </c>
      <c r="K241" s="7">
        <v>16</v>
      </c>
      <c r="L241" s="42"/>
      <c r="M241" s="8">
        <v>14</v>
      </c>
      <c r="N241" s="8">
        <f>IF(M241&gt;17.9,M241-18,M241+18)</f>
        <v>32</v>
      </c>
      <c r="O241" s="9" t="s">
        <v>542</v>
      </c>
      <c r="P241" s="43" t="s">
        <v>196</v>
      </c>
      <c r="Q241" s="10"/>
      <c r="R241" s="44" t="s">
        <v>28</v>
      </c>
      <c r="S241" s="38" t="s">
        <v>602</v>
      </c>
    </row>
    <row r="242" spans="1:20" ht="12" customHeight="1">
      <c r="A242" s="40">
        <v>241</v>
      </c>
      <c r="B242" s="77" t="s">
        <v>756</v>
      </c>
      <c r="C242" s="9" t="s">
        <v>475</v>
      </c>
      <c r="D242" s="3">
        <v>36</v>
      </c>
      <c r="E242" s="4">
        <v>44.269</v>
      </c>
      <c r="F242" s="1" t="s">
        <v>39</v>
      </c>
      <c r="G242" s="5">
        <v>5</v>
      </c>
      <c r="H242" s="6">
        <v>6.796</v>
      </c>
      <c r="I242" s="1" t="s">
        <v>278</v>
      </c>
      <c r="J242" s="7">
        <f t="shared" si="13"/>
        <v>2526.37</v>
      </c>
      <c r="K242" s="7">
        <v>770</v>
      </c>
      <c r="L242" s="9" t="s">
        <v>25</v>
      </c>
      <c r="M242" s="9">
        <v>18</v>
      </c>
      <c r="N242" s="9">
        <v>36</v>
      </c>
      <c r="O242" s="9">
        <v>700</v>
      </c>
      <c r="P242" s="9" t="s">
        <v>196</v>
      </c>
      <c r="Q242" s="66"/>
      <c r="R242" s="53"/>
      <c r="S242" s="38">
        <v>656834622</v>
      </c>
      <c r="T242" s="65"/>
    </row>
    <row r="243" spans="1:20" ht="12" customHeight="1">
      <c r="A243" s="40">
        <v>242</v>
      </c>
      <c r="B243" s="41" t="s">
        <v>661</v>
      </c>
      <c r="C243" s="9" t="s">
        <v>475</v>
      </c>
      <c r="D243" s="3">
        <v>36</v>
      </c>
      <c r="E243" s="4">
        <v>48.255</v>
      </c>
      <c r="F243" s="1" t="s">
        <v>39</v>
      </c>
      <c r="G243" s="5">
        <v>4</v>
      </c>
      <c r="H243" s="6">
        <v>8.235</v>
      </c>
      <c r="I243" s="1" t="s">
        <v>278</v>
      </c>
      <c r="J243" s="7">
        <f t="shared" si="13"/>
        <v>160.769</v>
      </c>
      <c r="K243" s="7">
        <v>49</v>
      </c>
      <c r="L243" s="9" t="s">
        <v>25</v>
      </c>
      <c r="M243" s="8">
        <v>13</v>
      </c>
      <c r="N243" s="8">
        <v>31</v>
      </c>
      <c r="O243" s="9">
        <v>1090</v>
      </c>
      <c r="P243" s="43" t="s">
        <v>196</v>
      </c>
      <c r="Q243" s="10">
        <v>123.5</v>
      </c>
      <c r="R243" s="44" t="s">
        <v>28</v>
      </c>
      <c r="S243" s="38" t="s">
        <v>342</v>
      </c>
      <c r="T243" s="65" t="s">
        <v>612</v>
      </c>
    </row>
    <row r="244" spans="1:18" ht="12" customHeight="1">
      <c r="A244" s="40">
        <v>243</v>
      </c>
      <c r="B244" s="41" t="s">
        <v>136</v>
      </c>
      <c r="C244" s="9" t="s">
        <v>475</v>
      </c>
      <c r="D244" s="3">
        <v>37</v>
      </c>
      <c r="E244" s="4">
        <v>3.829</v>
      </c>
      <c r="F244" s="1" t="s">
        <v>39</v>
      </c>
      <c r="G244" s="5">
        <v>4</v>
      </c>
      <c r="H244" s="6">
        <v>19.81</v>
      </c>
      <c r="I244" s="1" t="s">
        <v>278</v>
      </c>
      <c r="J244" s="7">
        <f t="shared" si="13"/>
        <v>2122.8070000000002</v>
      </c>
      <c r="K244" s="7">
        <v>647</v>
      </c>
      <c r="L244" s="45" t="s">
        <v>25</v>
      </c>
      <c r="M244" s="8">
        <v>13</v>
      </c>
      <c r="N244" s="8">
        <v>31</v>
      </c>
      <c r="O244" s="9">
        <v>300</v>
      </c>
      <c r="P244" s="43" t="s">
        <v>196</v>
      </c>
      <c r="Q244" s="10">
        <v>130.125</v>
      </c>
      <c r="R244" s="44" t="s">
        <v>28</v>
      </c>
    </row>
    <row r="245" spans="1:18" ht="12" customHeight="1">
      <c r="A245" s="40">
        <v>244</v>
      </c>
      <c r="B245" s="41" t="s">
        <v>137</v>
      </c>
      <c r="C245" s="9" t="s">
        <v>476</v>
      </c>
      <c r="D245" s="3">
        <v>37</v>
      </c>
      <c r="E245" s="4">
        <v>57.10000000000008</v>
      </c>
      <c r="F245" s="1" t="s">
        <v>39</v>
      </c>
      <c r="G245" s="5">
        <v>1</v>
      </c>
      <c r="H245" s="6">
        <v>13.866666666666676</v>
      </c>
      <c r="I245" s="1" t="s">
        <v>278</v>
      </c>
      <c r="J245" s="7">
        <f t="shared" si="13"/>
        <v>252.637</v>
      </c>
      <c r="K245" s="7">
        <v>77</v>
      </c>
      <c r="L245" s="45"/>
      <c r="M245" s="8">
        <v>7</v>
      </c>
      <c r="N245" s="8">
        <f>IF(M245&gt;17.9,M245-18,M245+18)</f>
        <v>25</v>
      </c>
      <c r="O245" s="9"/>
      <c r="P245" s="43"/>
      <c r="Q245" s="10"/>
      <c r="R245" s="44" t="s">
        <v>28</v>
      </c>
    </row>
    <row r="246" spans="1:18" ht="12" customHeight="1">
      <c r="A246" s="40">
        <v>245</v>
      </c>
      <c r="B246" s="51" t="s">
        <v>620</v>
      </c>
      <c r="C246" s="9" t="s">
        <v>476</v>
      </c>
      <c r="D246" s="3">
        <v>37</v>
      </c>
      <c r="E246" s="4">
        <v>44.939</v>
      </c>
      <c r="F246" s="1" t="s">
        <v>39</v>
      </c>
      <c r="G246" s="5">
        <v>1</v>
      </c>
      <c r="H246" s="6">
        <v>18.098</v>
      </c>
      <c r="I246" s="1" t="s">
        <v>278</v>
      </c>
      <c r="J246" s="7">
        <f>+K246*3.281</f>
        <v>689.01</v>
      </c>
      <c r="K246" s="7">
        <v>210</v>
      </c>
      <c r="L246" s="45"/>
      <c r="M246" s="8">
        <v>8</v>
      </c>
      <c r="N246" s="8">
        <v>26</v>
      </c>
      <c r="O246" s="9">
        <v>1000</v>
      </c>
      <c r="P246" s="43" t="s">
        <v>196</v>
      </c>
      <c r="Q246" s="10"/>
      <c r="R246" s="44"/>
    </row>
    <row r="247" spans="1:20" ht="12" customHeight="1">
      <c r="A247" s="40">
        <v>246</v>
      </c>
      <c r="B247" s="41" t="s">
        <v>138</v>
      </c>
      <c r="C247" s="9" t="s">
        <v>476</v>
      </c>
      <c r="D247" s="3">
        <v>38</v>
      </c>
      <c r="E247" s="4">
        <v>2.807</v>
      </c>
      <c r="F247" s="1" t="s">
        <v>39</v>
      </c>
      <c r="G247" s="5">
        <v>1</v>
      </c>
      <c r="H247" s="6">
        <v>55.322</v>
      </c>
      <c r="I247" s="1" t="s">
        <v>278</v>
      </c>
      <c r="J247" s="7">
        <f>IF(K247="","",+K247*3.281)</f>
        <v>2624.8</v>
      </c>
      <c r="K247" s="9">
        <v>800</v>
      </c>
      <c r="L247" s="45" t="s">
        <v>25</v>
      </c>
      <c r="M247" s="8">
        <v>15</v>
      </c>
      <c r="N247" s="8">
        <v>33</v>
      </c>
      <c r="O247" s="9">
        <v>800</v>
      </c>
      <c r="P247" s="28" t="s">
        <v>27</v>
      </c>
      <c r="Q247" s="10"/>
      <c r="R247" s="44" t="s">
        <v>28</v>
      </c>
      <c r="S247" s="38">
        <v>615957723</v>
      </c>
      <c r="T247" s="65" t="s">
        <v>833</v>
      </c>
    </row>
    <row r="248" spans="1:20" ht="12" customHeight="1">
      <c r="A248" s="40">
        <v>247</v>
      </c>
      <c r="B248" s="41" t="s">
        <v>313</v>
      </c>
      <c r="C248" s="9" t="s">
        <v>476</v>
      </c>
      <c r="D248" s="3">
        <v>38</v>
      </c>
      <c r="E248" s="71">
        <v>19.383</v>
      </c>
      <c r="F248" s="1" t="s">
        <v>39</v>
      </c>
      <c r="G248" s="5">
        <v>1</v>
      </c>
      <c r="H248" s="72">
        <v>27.418</v>
      </c>
      <c r="I248" s="1" t="s">
        <v>278</v>
      </c>
      <c r="J248" s="7">
        <f>+K248*3.281</f>
        <v>853.0600000000001</v>
      </c>
      <c r="K248" s="7">
        <v>260</v>
      </c>
      <c r="L248" s="42" t="s">
        <v>25</v>
      </c>
      <c r="M248" s="80"/>
      <c r="N248" s="80"/>
      <c r="O248" s="9" t="s">
        <v>316</v>
      </c>
      <c r="P248" s="28" t="s">
        <v>27</v>
      </c>
      <c r="Q248" s="10"/>
      <c r="R248" s="44" t="s">
        <v>28</v>
      </c>
      <c r="S248" s="38" t="s">
        <v>314</v>
      </c>
      <c r="T248" s="65" t="s">
        <v>315</v>
      </c>
    </row>
    <row r="249" spans="1:20" ht="12" customHeight="1">
      <c r="A249" s="40">
        <v>248</v>
      </c>
      <c r="B249" s="154" t="s">
        <v>799</v>
      </c>
      <c r="C249" s="9" t="s">
        <v>476</v>
      </c>
      <c r="D249" s="3">
        <v>38</v>
      </c>
      <c r="E249" s="4">
        <v>27.325</v>
      </c>
      <c r="F249" s="1" t="s">
        <v>39</v>
      </c>
      <c r="G249" s="5">
        <v>1</v>
      </c>
      <c r="H249" s="6">
        <v>13.468</v>
      </c>
      <c r="I249" s="1" t="s">
        <v>278</v>
      </c>
      <c r="J249" s="7">
        <f>+K249*3.281</f>
        <v>1748.7730000000001</v>
      </c>
      <c r="K249" s="7">
        <v>533</v>
      </c>
      <c r="L249" s="42"/>
      <c r="M249" s="8">
        <v>15</v>
      </c>
      <c r="N249" s="8">
        <v>33</v>
      </c>
      <c r="O249" s="9" t="s">
        <v>798</v>
      </c>
      <c r="P249" s="43" t="s">
        <v>35</v>
      </c>
      <c r="Q249" s="10"/>
      <c r="R249" s="44"/>
      <c r="T249" s="65"/>
    </row>
    <row r="250" spans="1:20" ht="12" customHeight="1">
      <c r="A250" s="40">
        <v>249</v>
      </c>
      <c r="B250" s="51" t="s">
        <v>784</v>
      </c>
      <c r="C250" s="9" t="s">
        <v>476</v>
      </c>
      <c r="D250" s="3">
        <v>37</v>
      </c>
      <c r="E250" s="4">
        <v>55.558</v>
      </c>
      <c r="F250" s="1" t="s">
        <v>39</v>
      </c>
      <c r="G250" s="5">
        <v>1</v>
      </c>
      <c r="H250" s="6">
        <v>46.583</v>
      </c>
      <c r="I250" s="1" t="s">
        <v>278</v>
      </c>
      <c r="J250" s="7">
        <f>+K250*3.281</f>
        <v>2788.85</v>
      </c>
      <c r="K250" s="7">
        <v>850</v>
      </c>
      <c r="L250" s="46"/>
      <c r="M250" s="8">
        <v>9</v>
      </c>
      <c r="N250" s="8">
        <v>27</v>
      </c>
      <c r="O250" s="9" t="s">
        <v>436</v>
      </c>
      <c r="P250" s="43" t="s">
        <v>35</v>
      </c>
      <c r="Q250" s="10">
        <v>123.45</v>
      </c>
      <c r="R250" s="44"/>
      <c r="S250" s="38">
        <v>687900506</v>
      </c>
      <c r="T250" s="65" t="s">
        <v>720</v>
      </c>
    </row>
    <row r="251" spans="1:18" ht="12" customHeight="1">
      <c r="A251" s="40">
        <v>250</v>
      </c>
      <c r="B251" s="41" t="s">
        <v>618</v>
      </c>
      <c r="C251" s="9" t="s">
        <v>476</v>
      </c>
      <c r="D251" s="3">
        <v>37</v>
      </c>
      <c r="E251" s="4">
        <v>50.209</v>
      </c>
      <c r="F251" s="1" t="s">
        <v>39</v>
      </c>
      <c r="G251" s="5">
        <v>1</v>
      </c>
      <c r="H251" s="6">
        <v>5.86</v>
      </c>
      <c r="I251" s="1" t="s">
        <v>278</v>
      </c>
      <c r="J251" s="7">
        <f>IF(K251="","",+K251*3.281)</f>
        <v>623.39</v>
      </c>
      <c r="K251" s="7">
        <v>190</v>
      </c>
      <c r="L251" s="45" t="s">
        <v>25</v>
      </c>
      <c r="M251" s="8">
        <v>15</v>
      </c>
      <c r="N251" s="8">
        <f>IF(M251&gt;17.9,M251-18,M251+18)</f>
        <v>33</v>
      </c>
      <c r="O251" s="9" t="s">
        <v>329</v>
      </c>
      <c r="P251" s="43" t="s">
        <v>35</v>
      </c>
      <c r="Q251" s="10"/>
      <c r="R251" s="44" t="s">
        <v>28</v>
      </c>
    </row>
    <row r="252" spans="1:18" ht="12" customHeight="1">
      <c r="A252" s="40">
        <v>251</v>
      </c>
      <c r="B252" s="41" t="s">
        <v>140</v>
      </c>
      <c r="C252" s="9" t="s">
        <v>476</v>
      </c>
      <c r="D252" s="3">
        <v>37</v>
      </c>
      <c r="E252" s="4">
        <v>35.866</v>
      </c>
      <c r="F252" s="1" t="s">
        <v>39</v>
      </c>
      <c r="G252" s="5">
        <v>1</v>
      </c>
      <c r="H252" s="6">
        <v>46.049</v>
      </c>
      <c r="I252" s="1" t="s">
        <v>278</v>
      </c>
      <c r="J252" s="7">
        <f>IF(K252="","",+K252*3.281)</f>
        <v>1053.201</v>
      </c>
      <c r="K252" s="7">
        <v>321</v>
      </c>
      <c r="L252" s="42" t="s">
        <v>25</v>
      </c>
      <c r="M252" s="8">
        <v>11</v>
      </c>
      <c r="N252" s="8">
        <v>29</v>
      </c>
      <c r="O252" s="9" t="s">
        <v>575</v>
      </c>
      <c r="P252" s="43" t="s">
        <v>220</v>
      </c>
      <c r="Q252" s="10"/>
      <c r="R252" s="44" t="s">
        <v>28</v>
      </c>
    </row>
    <row r="253" spans="1:20" ht="12" customHeight="1">
      <c r="A253" s="40">
        <v>252</v>
      </c>
      <c r="B253" s="41" t="s">
        <v>382</v>
      </c>
      <c r="C253" s="9" t="s">
        <v>476</v>
      </c>
      <c r="D253" s="3">
        <v>37</v>
      </c>
      <c r="E253" s="4">
        <v>50.728</v>
      </c>
      <c r="F253" s="1" t="s">
        <v>39</v>
      </c>
      <c r="G253" s="5">
        <v>0</v>
      </c>
      <c r="H253" s="6">
        <v>52.897</v>
      </c>
      <c r="I253" s="1" t="s">
        <v>278</v>
      </c>
      <c r="J253" s="7">
        <f>IF(K253="","",+K253*3.281)</f>
        <v>229.67000000000002</v>
      </c>
      <c r="K253" s="7">
        <v>70</v>
      </c>
      <c r="L253" s="45" t="s">
        <v>25</v>
      </c>
      <c r="M253" s="8">
        <v>6</v>
      </c>
      <c r="N253" s="8">
        <v>24</v>
      </c>
      <c r="O253" s="9" t="s">
        <v>576</v>
      </c>
      <c r="P253" s="43" t="s">
        <v>35</v>
      </c>
      <c r="Q253" s="10">
        <v>130.125</v>
      </c>
      <c r="R253" s="44" t="s">
        <v>28</v>
      </c>
      <c r="S253" s="38" t="s">
        <v>343</v>
      </c>
      <c r="T253" s="100"/>
    </row>
    <row r="254" spans="1:19" ht="12" customHeight="1">
      <c r="A254" s="40">
        <v>253</v>
      </c>
      <c r="B254" s="41" t="s">
        <v>574</v>
      </c>
      <c r="C254" s="9" t="s">
        <v>476</v>
      </c>
      <c r="D254" s="3">
        <v>37</v>
      </c>
      <c r="E254" s="4">
        <v>46.177</v>
      </c>
      <c r="F254" s="1" t="s">
        <v>39</v>
      </c>
      <c r="G254" s="5">
        <v>0</v>
      </c>
      <c r="H254" s="6">
        <v>49.447</v>
      </c>
      <c r="I254" s="1" t="s">
        <v>278</v>
      </c>
      <c r="J254" s="7">
        <f>IF(K254="","",+K254*3.281)</f>
        <v>16.405</v>
      </c>
      <c r="K254" s="7">
        <v>5</v>
      </c>
      <c r="L254" s="45" t="s">
        <v>25</v>
      </c>
      <c r="M254" s="8">
        <v>5</v>
      </c>
      <c r="N254" s="8">
        <f>IF(M254&gt;17.9,M254-18,M254+18)</f>
        <v>23</v>
      </c>
      <c r="O254" s="9" t="s">
        <v>572</v>
      </c>
      <c r="P254" s="43" t="s">
        <v>196</v>
      </c>
      <c r="Q254" s="10">
        <v>130.3</v>
      </c>
      <c r="R254" s="44" t="s">
        <v>28</v>
      </c>
      <c r="S254" s="38" t="s">
        <v>573</v>
      </c>
    </row>
    <row r="255" spans="1:20" ht="12" customHeight="1">
      <c r="A255" s="40">
        <v>254</v>
      </c>
      <c r="B255" s="41" t="s">
        <v>619</v>
      </c>
      <c r="C255" s="9" t="s">
        <v>476</v>
      </c>
      <c r="D255" s="3">
        <v>37</v>
      </c>
      <c r="E255" s="4">
        <v>45.185</v>
      </c>
      <c r="F255" s="1" t="s">
        <v>39</v>
      </c>
      <c r="G255" s="5">
        <v>1</v>
      </c>
      <c r="H255" s="6">
        <v>26.922</v>
      </c>
      <c r="I255" s="1" t="s">
        <v>278</v>
      </c>
      <c r="J255" s="7">
        <f>+K255*3.281</f>
        <v>656.2</v>
      </c>
      <c r="K255" s="7">
        <v>200</v>
      </c>
      <c r="L255" s="42" t="s">
        <v>25</v>
      </c>
      <c r="M255" s="8">
        <v>3</v>
      </c>
      <c r="N255" s="8">
        <v>21</v>
      </c>
      <c r="O255" s="9" t="s">
        <v>206</v>
      </c>
      <c r="P255" s="43" t="s">
        <v>27</v>
      </c>
      <c r="Q255" s="10">
        <v>130.125</v>
      </c>
      <c r="R255" s="44" t="s">
        <v>28</v>
      </c>
      <c r="S255" s="38" t="s">
        <v>906</v>
      </c>
      <c r="T255" s="65" t="s">
        <v>905</v>
      </c>
    </row>
    <row r="256" spans="1:20" ht="12" customHeight="1">
      <c r="A256" s="40">
        <v>255</v>
      </c>
      <c r="B256" s="41" t="s">
        <v>141</v>
      </c>
      <c r="C256" s="9" t="s">
        <v>476</v>
      </c>
      <c r="D256" s="3">
        <v>38</v>
      </c>
      <c r="E256" s="4">
        <v>35.246</v>
      </c>
      <c r="F256" s="1" t="s">
        <v>39</v>
      </c>
      <c r="G256" s="5">
        <v>1</v>
      </c>
      <c r="H256" s="6">
        <v>6.307</v>
      </c>
      <c r="I256" s="1" t="s">
        <v>278</v>
      </c>
      <c r="J256" s="7">
        <f>IF(K256="","",+K256*3.281)</f>
        <v>1952.1950000000002</v>
      </c>
      <c r="K256" s="7">
        <v>595</v>
      </c>
      <c r="L256" s="42" t="s">
        <v>25</v>
      </c>
      <c r="M256" s="8">
        <v>16</v>
      </c>
      <c r="N256" s="8">
        <v>34</v>
      </c>
      <c r="O256" s="9" t="s">
        <v>244</v>
      </c>
      <c r="P256" s="43" t="s">
        <v>699</v>
      </c>
      <c r="Q256" s="10"/>
      <c r="R256" s="44" t="s">
        <v>28</v>
      </c>
      <c r="S256" s="38" t="s">
        <v>701</v>
      </c>
      <c r="T256" s="65" t="s">
        <v>700</v>
      </c>
    </row>
    <row r="257" spans="1:18" ht="12" customHeight="1">
      <c r="A257" s="40">
        <v>256</v>
      </c>
      <c r="B257" s="41" t="s">
        <v>287</v>
      </c>
      <c r="C257" s="9" t="s">
        <v>476</v>
      </c>
      <c r="D257" s="3">
        <v>38</v>
      </c>
      <c r="E257" s="4">
        <v>35.489</v>
      </c>
      <c r="F257" s="1" t="s">
        <v>39</v>
      </c>
      <c r="G257" s="5">
        <v>1</v>
      </c>
      <c r="H257" s="6">
        <v>6.619</v>
      </c>
      <c r="I257" s="1" t="s">
        <v>278</v>
      </c>
      <c r="J257" s="7">
        <f>+K257*3.281</f>
        <v>1968.6000000000001</v>
      </c>
      <c r="K257" s="7">
        <v>600</v>
      </c>
      <c r="L257" s="46" t="s">
        <v>25</v>
      </c>
      <c r="M257" s="8">
        <v>18</v>
      </c>
      <c r="N257" s="8">
        <v>36</v>
      </c>
      <c r="O257" s="9" t="s">
        <v>289</v>
      </c>
      <c r="P257" s="43" t="s">
        <v>196</v>
      </c>
      <c r="Q257" s="10"/>
      <c r="R257" s="44" t="s">
        <v>28</v>
      </c>
    </row>
    <row r="258" spans="1:18" ht="12" customHeight="1">
      <c r="A258" s="40">
        <v>257</v>
      </c>
      <c r="B258" s="41" t="s">
        <v>522</v>
      </c>
      <c r="C258" s="9" t="s">
        <v>477</v>
      </c>
      <c r="D258" s="3">
        <v>42</v>
      </c>
      <c r="E258" s="4">
        <v>0.4999999999999716</v>
      </c>
      <c r="F258" s="1" t="s">
        <v>39</v>
      </c>
      <c r="G258" s="5">
        <v>1</v>
      </c>
      <c r="H258" s="6">
        <v>37.26666666666667</v>
      </c>
      <c r="I258" s="1" t="s">
        <v>278</v>
      </c>
      <c r="J258" s="7">
        <f>IF(K258="","",+K258*3.281)</f>
        <v>1063.044</v>
      </c>
      <c r="K258" s="9">
        <v>324</v>
      </c>
      <c r="L258" s="45"/>
      <c r="M258" s="8">
        <v>13</v>
      </c>
      <c r="N258" s="8">
        <f>IF(M258&gt;17.9,M258-18,M258+18)</f>
        <v>31</v>
      </c>
      <c r="O258" s="9">
        <v>1800</v>
      </c>
      <c r="P258" s="43" t="s">
        <v>220</v>
      </c>
      <c r="Q258" s="10"/>
      <c r="R258" s="44" t="s">
        <v>28</v>
      </c>
    </row>
    <row r="259" spans="1:20" ht="12" customHeight="1">
      <c r="A259" s="40">
        <v>258</v>
      </c>
      <c r="B259" s="41" t="s">
        <v>339</v>
      </c>
      <c r="C259" s="9" t="s">
        <v>477</v>
      </c>
      <c r="D259" s="3">
        <v>42</v>
      </c>
      <c r="E259" s="4">
        <v>39.939</v>
      </c>
      <c r="F259" s="1" t="s">
        <v>39</v>
      </c>
      <c r="G259" s="5">
        <v>1</v>
      </c>
      <c r="H259" s="6">
        <v>18.143</v>
      </c>
      <c r="I259" s="1" t="s">
        <v>278</v>
      </c>
      <c r="J259" s="7">
        <f>IF(K259="","",+K259*3.281)</f>
        <v>1574.88</v>
      </c>
      <c r="K259" s="9">
        <v>480</v>
      </c>
      <c r="L259" s="45" t="s">
        <v>25</v>
      </c>
      <c r="M259" s="8">
        <v>18</v>
      </c>
      <c r="N259" s="8">
        <v>36</v>
      </c>
      <c r="O259" s="9" t="s">
        <v>523</v>
      </c>
      <c r="P259" s="43" t="s">
        <v>196</v>
      </c>
      <c r="Q259" s="10">
        <v>130.125</v>
      </c>
      <c r="R259" s="44" t="s">
        <v>28</v>
      </c>
      <c r="S259" s="38" t="s">
        <v>715</v>
      </c>
      <c r="T259" s="65" t="s">
        <v>824</v>
      </c>
    </row>
    <row r="260" spans="1:18" ht="12" customHeight="1">
      <c r="A260" s="40">
        <v>259</v>
      </c>
      <c r="B260" s="41" t="s">
        <v>143</v>
      </c>
      <c r="C260" s="9" t="s">
        <v>477</v>
      </c>
      <c r="D260" s="3">
        <v>42</v>
      </c>
      <c r="E260" s="4">
        <v>47.4499999999999</v>
      </c>
      <c r="F260" s="1" t="s">
        <v>39</v>
      </c>
      <c r="G260" s="5">
        <v>1</v>
      </c>
      <c r="H260" s="6">
        <v>39.05</v>
      </c>
      <c r="I260" s="1" t="s">
        <v>278</v>
      </c>
      <c r="J260" s="7">
        <f>IF(K260="","",+K260*3.281)</f>
        <v>1505.979</v>
      </c>
      <c r="K260" s="7">
        <v>459</v>
      </c>
      <c r="L260" s="42"/>
      <c r="M260" s="8">
        <v>16</v>
      </c>
      <c r="N260" s="8">
        <f>IF(M260&gt;17.9,M260-18,M260+18)</f>
        <v>34</v>
      </c>
      <c r="O260" s="9"/>
      <c r="P260" s="43"/>
      <c r="Q260" s="10"/>
      <c r="R260" s="44" t="s">
        <v>28</v>
      </c>
    </row>
    <row r="261" spans="1:18" ht="12" customHeight="1">
      <c r="A261" s="40">
        <v>260</v>
      </c>
      <c r="B261" s="41" t="s">
        <v>144</v>
      </c>
      <c r="C261" s="9" t="s">
        <v>477</v>
      </c>
      <c r="D261" s="3">
        <v>42</v>
      </c>
      <c r="E261" s="4">
        <v>49.393</v>
      </c>
      <c r="F261" s="1" t="s">
        <v>39</v>
      </c>
      <c r="G261" s="5">
        <v>1</v>
      </c>
      <c r="H261" s="6">
        <v>44.045</v>
      </c>
      <c r="I261" s="1" t="s">
        <v>278</v>
      </c>
      <c r="J261" s="7">
        <f>+K261*3.281</f>
        <v>1345.21</v>
      </c>
      <c r="K261" s="7">
        <v>410</v>
      </c>
      <c r="L261" s="42" t="s">
        <v>25</v>
      </c>
      <c r="M261" s="8">
        <v>2</v>
      </c>
      <c r="N261" s="8">
        <v>20</v>
      </c>
      <c r="O261" s="9" t="s">
        <v>245</v>
      </c>
      <c r="P261" s="43" t="s">
        <v>35</v>
      </c>
      <c r="Q261" s="10"/>
      <c r="R261" s="44" t="s">
        <v>28</v>
      </c>
    </row>
    <row r="262" spans="1:18" ht="12" customHeight="1">
      <c r="A262" s="40">
        <v>261</v>
      </c>
      <c r="B262" s="41" t="s">
        <v>688</v>
      </c>
      <c r="C262" s="9" t="s">
        <v>477</v>
      </c>
      <c r="D262" s="3">
        <v>42</v>
      </c>
      <c r="E262" s="4">
        <v>34.196</v>
      </c>
      <c r="F262" s="1" t="s">
        <v>39</v>
      </c>
      <c r="G262" s="5">
        <v>1</v>
      </c>
      <c r="H262" s="6">
        <v>17.243</v>
      </c>
      <c r="I262" s="1" t="s">
        <v>278</v>
      </c>
      <c r="J262" s="7">
        <f>+K262*3.281</f>
        <v>1318.962</v>
      </c>
      <c r="K262" s="7">
        <v>402</v>
      </c>
      <c r="L262" s="42" t="s">
        <v>25</v>
      </c>
      <c r="M262" s="8">
        <v>1</v>
      </c>
      <c r="N262" s="8">
        <f>IF(M262&gt;17.9,M262-18,M262+18)</f>
        <v>19</v>
      </c>
      <c r="O262" s="9">
        <v>1000</v>
      </c>
      <c r="P262" s="43" t="s">
        <v>220</v>
      </c>
      <c r="Q262" s="10"/>
      <c r="R262" s="44" t="s">
        <v>28</v>
      </c>
    </row>
    <row r="263" spans="1:20" ht="12" customHeight="1">
      <c r="A263" s="40">
        <v>262</v>
      </c>
      <c r="B263" s="51" t="s">
        <v>759</v>
      </c>
      <c r="C263" s="24" t="s">
        <v>477</v>
      </c>
      <c r="D263" s="3">
        <v>42</v>
      </c>
      <c r="E263" s="4">
        <v>25.708</v>
      </c>
      <c r="F263" s="1" t="s">
        <v>39</v>
      </c>
      <c r="G263" s="5">
        <v>2</v>
      </c>
      <c r="H263" s="6">
        <v>1.658</v>
      </c>
      <c r="I263" s="1" t="s">
        <v>278</v>
      </c>
      <c r="J263" s="7">
        <f>+K263*3.281</f>
        <v>1476.45</v>
      </c>
      <c r="K263" s="7">
        <v>450</v>
      </c>
      <c r="L263" s="42" t="s">
        <v>25</v>
      </c>
      <c r="M263" s="8"/>
      <c r="N263" s="8"/>
      <c r="O263" s="9">
        <v>800</v>
      </c>
      <c r="P263" s="43" t="s">
        <v>220</v>
      </c>
      <c r="Q263" s="10">
        <v>129.975</v>
      </c>
      <c r="R263" s="44"/>
      <c r="S263" s="38" t="s">
        <v>760</v>
      </c>
      <c r="T263" s="65" t="s">
        <v>761</v>
      </c>
    </row>
    <row r="264" spans="1:20" ht="12" customHeight="1">
      <c r="A264" s="40">
        <v>263</v>
      </c>
      <c r="B264" s="30" t="s">
        <v>286</v>
      </c>
      <c r="C264" s="9" t="s">
        <v>477</v>
      </c>
      <c r="D264" s="3">
        <v>42</v>
      </c>
      <c r="E264" s="110">
        <v>6.561</v>
      </c>
      <c r="F264" s="1" t="s">
        <v>39</v>
      </c>
      <c r="G264" s="5">
        <v>1</v>
      </c>
      <c r="H264" s="117">
        <v>41.346</v>
      </c>
      <c r="I264" s="1" t="s">
        <v>278</v>
      </c>
      <c r="J264" s="7">
        <f>+K264*3.281</f>
        <v>777.597</v>
      </c>
      <c r="K264" s="26">
        <v>237</v>
      </c>
      <c r="L264" s="26" t="s">
        <v>25</v>
      </c>
      <c r="M264" s="27">
        <v>6</v>
      </c>
      <c r="N264" s="27">
        <v>24</v>
      </c>
      <c r="O264" s="25">
        <v>464</v>
      </c>
      <c r="P264" s="28" t="s">
        <v>220</v>
      </c>
      <c r="Q264" s="66"/>
      <c r="R264" s="44" t="s">
        <v>28</v>
      </c>
      <c r="S264" s="159" t="s">
        <v>524</v>
      </c>
      <c r="T264" s="129" t="s">
        <v>637</v>
      </c>
    </row>
    <row r="265" spans="1:18" ht="12" customHeight="1">
      <c r="A265" s="40">
        <v>264</v>
      </c>
      <c r="B265" s="41" t="s">
        <v>146</v>
      </c>
      <c r="C265" s="9" t="s">
        <v>479</v>
      </c>
      <c r="D265" s="3">
        <v>42</v>
      </c>
      <c r="E265" s="4">
        <v>14.167000000000058</v>
      </c>
      <c r="F265" s="1" t="s">
        <v>39</v>
      </c>
      <c r="G265" s="5">
        <v>7</v>
      </c>
      <c r="H265" s="6">
        <v>38.13300000000002</v>
      </c>
      <c r="I265" s="1" t="s">
        <v>278</v>
      </c>
      <c r="J265" s="7">
        <f>IF(K265="","",+K265*3.281)</f>
        <v>2132.65</v>
      </c>
      <c r="K265" s="7">
        <v>650</v>
      </c>
      <c r="L265" s="42" t="s">
        <v>25</v>
      </c>
      <c r="M265" s="8">
        <v>15</v>
      </c>
      <c r="N265" s="8">
        <f>IF(M265&gt;17.9,M265-18,M265+18)</f>
        <v>33</v>
      </c>
      <c r="O265" s="9">
        <v>500</v>
      </c>
      <c r="P265" s="43" t="s">
        <v>220</v>
      </c>
      <c r="Q265" s="10">
        <v>130.125</v>
      </c>
      <c r="R265" s="44" t="s">
        <v>28</v>
      </c>
    </row>
    <row r="266" spans="1:18" ht="12" customHeight="1">
      <c r="A266" s="40">
        <v>265</v>
      </c>
      <c r="B266" s="41" t="s">
        <v>667</v>
      </c>
      <c r="C266" s="9" t="s">
        <v>479</v>
      </c>
      <c r="D266" s="3">
        <v>42</v>
      </c>
      <c r="E266" s="4">
        <v>6.318</v>
      </c>
      <c r="F266" s="1" t="s">
        <v>39</v>
      </c>
      <c r="G266" s="5">
        <v>7</v>
      </c>
      <c r="H266" s="6">
        <v>42.669</v>
      </c>
      <c r="I266" s="1" t="s">
        <v>278</v>
      </c>
      <c r="J266" s="7">
        <f>IF(K266="","",+K266*3.281)</f>
        <v>2007.972</v>
      </c>
      <c r="K266" s="7">
        <v>612</v>
      </c>
      <c r="L266" s="42" t="s">
        <v>37</v>
      </c>
      <c r="M266" s="8">
        <v>6</v>
      </c>
      <c r="N266" s="8">
        <v>24</v>
      </c>
      <c r="O266" s="9">
        <v>900</v>
      </c>
      <c r="P266" s="43" t="s">
        <v>220</v>
      </c>
      <c r="Q266" s="10">
        <v>129.85</v>
      </c>
      <c r="R266" s="44" t="s">
        <v>28</v>
      </c>
    </row>
    <row r="267" spans="1:18" ht="12" customHeight="1">
      <c r="A267" s="40">
        <v>266</v>
      </c>
      <c r="B267" s="51" t="s">
        <v>710</v>
      </c>
      <c r="C267" s="24" t="s">
        <v>480</v>
      </c>
      <c r="D267" s="3">
        <v>42</v>
      </c>
      <c r="E267" s="4">
        <v>53.337</v>
      </c>
      <c r="F267" s="1" t="s">
        <v>39</v>
      </c>
      <c r="G267" s="5">
        <v>4</v>
      </c>
      <c r="H267" s="6">
        <v>31.764</v>
      </c>
      <c r="I267" s="1" t="s">
        <v>278</v>
      </c>
      <c r="J267" s="7">
        <f>+K267*3.281</f>
        <v>3609.1000000000004</v>
      </c>
      <c r="K267" s="7">
        <v>1100</v>
      </c>
      <c r="L267" s="42" t="s">
        <v>37</v>
      </c>
      <c r="M267" s="8">
        <v>17</v>
      </c>
      <c r="N267" s="8">
        <v>35</v>
      </c>
      <c r="O267" s="9">
        <v>570</v>
      </c>
      <c r="P267" s="43" t="s">
        <v>220</v>
      </c>
      <c r="Q267" s="10"/>
      <c r="R267" s="44"/>
    </row>
    <row r="268" spans="1:20" ht="12" customHeight="1">
      <c r="A268" s="40">
        <v>267</v>
      </c>
      <c r="B268" s="41" t="s">
        <v>408</v>
      </c>
      <c r="C268" s="9" t="s">
        <v>480</v>
      </c>
      <c r="D268" s="3">
        <v>42</v>
      </c>
      <c r="E268" s="4">
        <v>52.282</v>
      </c>
      <c r="F268" s="1" t="s">
        <v>39</v>
      </c>
      <c r="G268" s="5">
        <v>4</v>
      </c>
      <c r="H268" s="6">
        <v>16.34</v>
      </c>
      <c r="I268" s="1" t="s">
        <v>278</v>
      </c>
      <c r="J268" s="7">
        <f>IF(K268="","",+K268*3.281)</f>
        <v>3215.38</v>
      </c>
      <c r="K268" s="7">
        <v>980</v>
      </c>
      <c r="L268" s="42"/>
      <c r="M268" s="8">
        <v>19</v>
      </c>
      <c r="N268" s="8">
        <v>37</v>
      </c>
      <c r="O268" s="9">
        <v>500</v>
      </c>
      <c r="P268" s="43" t="s">
        <v>304</v>
      </c>
      <c r="Q268" s="10">
        <v>123.45</v>
      </c>
      <c r="R268" s="44" t="s">
        <v>28</v>
      </c>
      <c r="S268" s="38" t="s">
        <v>870</v>
      </c>
      <c r="T268" s="65" t="s">
        <v>878</v>
      </c>
    </row>
    <row r="269" spans="1:18" ht="12" customHeight="1">
      <c r="A269" s="40">
        <v>268</v>
      </c>
      <c r="B269" s="41" t="s">
        <v>147</v>
      </c>
      <c r="C269" s="9" t="s">
        <v>480</v>
      </c>
      <c r="D269" s="3">
        <v>42</v>
      </c>
      <c r="E269" s="4">
        <v>3.962</v>
      </c>
      <c r="F269" s="1" t="s">
        <v>39</v>
      </c>
      <c r="G269" s="5">
        <v>4</v>
      </c>
      <c r="H269" s="6">
        <v>46.384</v>
      </c>
      <c r="I269" s="1" t="s">
        <v>278</v>
      </c>
      <c r="J269" s="7">
        <f>IF(K269="","",+K269*3.281)</f>
      </c>
      <c r="K269" s="9"/>
      <c r="L269" s="45"/>
      <c r="M269" s="8"/>
      <c r="N269" s="8"/>
      <c r="O269" s="9"/>
      <c r="P269" s="43"/>
      <c r="Q269" s="10"/>
      <c r="R269" s="44" t="s">
        <v>28</v>
      </c>
    </row>
    <row r="270" spans="1:20" ht="12" customHeight="1">
      <c r="A270" s="40">
        <v>269</v>
      </c>
      <c r="B270" s="51" t="s">
        <v>844</v>
      </c>
      <c r="C270" s="9" t="s">
        <v>480</v>
      </c>
      <c r="D270" s="3">
        <v>42</v>
      </c>
      <c r="E270" s="4">
        <v>35.674</v>
      </c>
      <c r="F270" s="1" t="s">
        <v>39</v>
      </c>
      <c r="G270" s="5">
        <v>4</v>
      </c>
      <c r="H270" s="6">
        <v>17.257</v>
      </c>
      <c r="I270" s="1" t="s">
        <v>278</v>
      </c>
      <c r="J270" s="19">
        <f>+K270*3.281</f>
        <v>2952.9</v>
      </c>
      <c r="K270" s="19">
        <v>900</v>
      </c>
      <c r="L270" s="42" t="s">
        <v>25</v>
      </c>
      <c r="M270" s="20">
        <v>5</v>
      </c>
      <c r="N270" s="20">
        <v>23</v>
      </c>
      <c r="O270" s="21" t="s">
        <v>333</v>
      </c>
      <c r="P270" s="43" t="s">
        <v>220</v>
      </c>
      <c r="Q270" s="22"/>
      <c r="R270" s="44" t="s">
        <v>28</v>
      </c>
      <c r="S270" s="38" t="s">
        <v>845</v>
      </c>
      <c r="T270" s="65" t="s">
        <v>332</v>
      </c>
    </row>
    <row r="271" spans="1:19" ht="12" customHeight="1">
      <c r="A271" s="40">
        <v>270</v>
      </c>
      <c r="B271" s="41" t="s">
        <v>148</v>
      </c>
      <c r="C271" s="9" t="s">
        <v>480</v>
      </c>
      <c r="D271" s="3">
        <v>42</v>
      </c>
      <c r="E271" s="4">
        <v>5.801</v>
      </c>
      <c r="F271" s="1" t="s">
        <v>39</v>
      </c>
      <c r="G271" s="5">
        <v>4</v>
      </c>
      <c r="H271" s="6">
        <v>35.741</v>
      </c>
      <c r="I271" s="1" t="s">
        <v>278</v>
      </c>
      <c r="J271" s="7">
        <f aca="true" t="shared" si="14" ref="J271:J277">IF(K271="","",+K271*3.281)</f>
        <v>2657.61</v>
      </c>
      <c r="K271" s="7">
        <v>810</v>
      </c>
      <c r="L271" s="42" t="s">
        <v>25</v>
      </c>
      <c r="M271" s="8">
        <v>4</v>
      </c>
      <c r="N271" s="8">
        <v>22</v>
      </c>
      <c r="O271" s="9" t="s">
        <v>246</v>
      </c>
      <c r="P271" s="43" t="s">
        <v>241</v>
      </c>
      <c r="Q271" s="10">
        <v>123.05</v>
      </c>
      <c r="R271" s="44" t="s">
        <v>28</v>
      </c>
      <c r="S271" s="38" t="s">
        <v>559</v>
      </c>
    </row>
    <row r="272" spans="1:18" ht="12" customHeight="1">
      <c r="A272" s="40">
        <v>271</v>
      </c>
      <c r="B272" s="41" t="s">
        <v>149</v>
      </c>
      <c r="C272" s="9" t="s">
        <v>480</v>
      </c>
      <c r="D272" s="3">
        <v>42</v>
      </c>
      <c r="E272" s="4">
        <v>15.992</v>
      </c>
      <c r="F272" s="1" t="s">
        <v>39</v>
      </c>
      <c r="G272" s="5">
        <v>4</v>
      </c>
      <c r="H272" s="6">
        <v>38.801</v>
      </c>
      <c r="I272" s="1" t="s">
        <v>278</v>
      </c>
      <c r="J272" s="7">
        <f t="shared" si="14"/>
        <v>2700.263</v>
      </c>
      <c r="K272" s="7">
        <v>823</v>
      </c>
      <c r="L272" s="42" t="s">
        <v>25</v>
      </c>
      <c r="M272" s="8">
        <v>9</v>
      </c>
      <c r="N272" s="8">
        <v>27</v>
      </c>
      <c r="O272" s="9" t="s">
        <v>247</v>
      </c>
      <c r="P272" s="43" t="s">
        <v>220</v>
      </c>
      <c r="Q272" s="10"/>
      <c r="R272" s="44" t="s">
        <v>28</v>
      </c>
    </row>
    <row r="273" spans="1:18" ht="12" customHeight="1">
      <c r="A273" s="40">
        <v>272</v>
      </c>
      <c r="B273" s="51" t="s">
        <v>445</v>
      </c>
      <c r="C273" s="21" t="s">
        <v>481</v>
      </c>
      <c r="D273" s="122">
        <v>42</v>
      </c>
      <c r="E273" s="130">
        <v>27.68</v>
      </c>
      <c r="F273" s="124" t="s">
        <v>39</v>
      </c>
      <c r="G273" s="125">
        <v>8</v>
      </c>
      <c r="H273" s="126">
        <v>20.399</v>
      </c>
      <c r="I273" s="124" t="s">
        <v>278</v>
      </c>
      <c r="J273" s="7">
        <f t="shared" si="14"/>
        <v>2516.527</v>
      </c>
      <c r="K273" s="9">
        <v>767</v>
      </c>
      <c r="L273" s="45"/>
      <c r="M273" s="8">
        <v>17</v>
      </c>
      <c r="N273" s="8">
        <v>35</v>
      </c>
      <c r="O273" s="9">
        <v>1180</v>
      </c>
      <c r="P273" s="43"/>
      <c r="Q273" s="10"/>
      <c r="R273" s="44" t="s">
        <v>28</v>
      </c>
    </row>
    <row r="274" spans="1:19" ht="12" customHeight="1">
      <c r="A274" s="40">
        <v>273</v>
      </c>
      <c r="B274" s="41" t="s">
        <v>150</v>
      </c>
      <c r="C274" s="21" t="s">
        <v>481</v>
      </c>
      <c r="D274" s="3">
        <v>42</v>
      </c>
      <c r="E274" s="4">
        <v>14.343</v>
      </c>
      <c r="F274" s="1" t="s">
        <v>39</v>
      </c>
      <c r="G274" s="5">
        <v>8</v>
      </c>
      <c r="H274" s="6">
        <v>37.609</v>
      </c>
      <c r="I274" s="1" t="s">
        <v>278</v>
      </c>
      <c r="J274" s="7">
        <f t="shared" si="14"/>
        <v>866.1840000000001</v>
      </c>
      <c r="K274" s="7">
        <v>264</v>
      </c>
      <c r="L274" s="42" t="s">
        <v>25</v>
      </c>
      <c r="M274" s="8">
        <v>2</v>
      </c>
      <c r="N274" s="8">
        <f>IF(M274&gt;17.9,M274-18,M274+18)</f>
        <v>20</v>
      </c>
      <c r="O274" s="9" t="s">
        <v>544</v>
      </c>
      <c r="P274" s="43" t="s">
        <v>196</v>
      </c>
      <c r="Q274" s="10"/>
      <c r="R274" s="44" t="s">
        <v>28</v>
      </c>
      <c r="S274" s="38" t="s">
        <v>545</v>
      </c>
    </row>
    <row r="275" spans="1:18" ht="12" customHeight="1">
      <c r="A275" s="40">
        <v>274</v>
      </c>
      <c r="B275" s="41" t="s">
        <v>153</v>
      </c>
      <c r="C275" s="9" t="s">
        <v>483</v>
      </c>
      <c r="D275" s="3">
        <v>41</v>
      </c>
      <c r="E275" s="4">
        <v>4.626</v>
      </c>
      <c r="F275" s="1" t="s">
        <v>39</v>
      </c>
      <c r="G275" s="5">
        <v>5</v>
      </c>
      <c r="H275" s="6">
        <v>43.649</v>
      </c>
      <c r="I275" s="1" t="s">
        <v>278</v>
      </c>
      <c r="J275" s="7">
        <f t="shared" si="14"/>
        <v>2624.8</v>
      </c>
      <c r="K275" s="9">
        <v>800</v>
      </c>
      <c r="L275" s="42" t="s">
        <v>25</v>
      </c>
      <c r="M275" s="8">
        <v>9</v>
      </c>
      <c r="N275" s="8">
        <v>27</v>
      </c>
      <c r="O275" s="9">
        <v>580</v>
      </c>
      <c r="P275" s="43" t="s">
        <v>220</v>
      </c>
      <c r="Q275" s="10"/>
      <c r="R275" s="44" t="s">
        <v>28</v>
      </c>
    </row>
    <row r="276" spans="1:18" ht="12" customHeight="1">
      <c r="A276" s="40">
        <v>275</v>
      </c>
      <c r="B276" s="41" t="s">
        <v>758</v>
      </c>
      <c r="C276" s="9" t="s">
        <v>483</v>
      </c>
      <c r="D276" s="3">
        <v>40</v>
      </c>
      <c r="E276" s="4">
        <v>25.884</v>
      </c>
      <c r="F276" s="1" t="s">
        <v>39</v>
      </c>
      <c r="G276" s="5">
        <v>5</v>
      </c>
      <c r="H276" s="6">
        <v>48.425</v>
      </c>
      <c r="I276" s="1" t="s">
        <v>278</v>
      </c>
      <c r="J276" s="7">
        <f t="shared" si="14"/>
        <v>2559.1800000000003</v>
      </c>
      <c r="K276" s="7">
        <v>780</v>
      </c>
      <c r="L276" s="42"/>
      <c r="M276" s="8">
        <v>15</v>
      </c>
      <c r="N276" s="8">
        <v>33</v>
      </c>
      <c r="O276" s="9">
        <v>200</v>
      </c>
      <c r="P276" s="43" t="s">
        <v>220</v>
      </c>
      <c r="Q276" s="10"/>
      <c r="R276" s="44" t="s">
        <v>28</v>
      </c>
    </row>
    <row r="277" spans="1:19" ht="12" customHeight="1">
      <c r="A277" s="40">
        <v>276</v>
      </c>
      <c r="B277" s="41" t="s">
        <v>551</v>
      </c>
      <c r="C277" s="9" t="s">
        <v>483</v>
      </c>
      <c r="D277" s="3">
        <v>40</v>
      </c>
      <c r="E277" s="4">
        <v>57.206</v>
      </c>
      <c r="F277" s="1" t="s">
        <v>39</v>
      </c>
      <c r="G277" s="5">
        <v>5</v>
      </c>
      <c r="H277" s="6">
        <v>30.042</v>
      </c>
      <c r="I277" s="1" t="s">
        <v>278</v>
      </c>
      <c r="J277" s="7">
        <f t="shared" si="14"/>
        <v>2605.114</v>
      </c>
      <c r="K277" s="7">
        <v>794</v>
      </c>
      <c r="L277" s="42" t="s">
        <v>25</v>
      </c>
      <c r="M277" s="8">
        <v>3</v>
      </c>
      <c r="N277" s="8">
        <f>IF(M277&gt;17.9,M277-18,M277+18)</f>
        <v>21</v>
      </c>
      <c r="O277" s="9" t="s">
        <v>552</v>
      </c>
      <c r="P277" s="43" t="s">
        <v>553</v>
      </c>
      <c r="Q277" s="10"/>
      <c r="R277" s="44" t="s">
        <v>28</v>
      </c>
      <c r="S277" s="38" t="s">
        <v>554</v>
      </c>
    </row>
    <row r="278" spans="1:18" ht="12" customHeight="1">
      <c r="A278" s="40">
        <v>277</v>
      </c>
      <c r="B278" s="41" t="s">
        <v>563</v>
      </c>
      <c r="C278" s="9" t="s">
        <v>485</v>
      </c>
      <c r="D278" s="3">
        <v>41</v>
      </c>
      <c r="E278" s="4">
        <v>6.726</v>
      </c>
      <c r="F278" s="1" t="s">
        <v>39</v>
      </c>
      <c r="G278" s="5">
        <v>3</v>
      </c>
      <c r="H278" s="6">
        <v>43.117</v>
      </c>
      <c r="I278" s="1" t="s">
        <v>278</v>
      </c>
      <c r="J278" s="7">
        <f aca="true" t="shared" si="15" ref="J278:J288">+K278*3.281</f>
        <v>3773.15</v>
      </c>
      <c r="K278" s="9">
        <v>1150</v>
      </c>
      <c r="L278" s="45" t="s">
        <v>37</v>
      </c>
      <c r="M278" s="8"/>
      <c r="N278" s="8"/>
      <c r="O278" s="9"/>
      <c r="P278" s="43" t="s">
        <v>213</v>
      </c>
      <c r="Q278" s="10"/>
      <c r="R278" s="44" t="s">
        <v>28</v>
      </c>
    </row>
    <row r="279" spans="1:18" ht="12" customHeight="1">
      <c r="A279" s="40">
        <v>278</v>
      </c>
      <c r="B279" s="41" t="s">
        <v>157</v>
      </c>
      <c r="C279" s="9" t="s">
        <v>485</v>
      </c>
      <c r="D279" s="3">
        <v>41</v>
      </c>
      <c r="E279" s="4">
        <v>24.448</v>
      </c>
      <c r="F279" s="1" t="s">
        <v>39</v>
      </c>
      <c r="G279" s="5">
        <v>3</v>
      </c>
      <c r="H279" s="6">
        <v>26.754</v>
      </c>
      <c r="I279" s="1" t="s">
        <v>278</v>
      </c>
      <c r="J279" s="7">
        <f t="shared" si="15"/>
        <v>3363.025</v>
      </c>
      <c r="K279" s="9">
        <v>1025</v>
      </c>
      <c r="L279" s="45" t="s">
        <v>25</v>
      </c>
      <c r="M279" s="8">
        <v>18</v>
      </c>
      <c r="N279" s="8">
        <v>36</v>
      </c>
      <c r="O279" s="9">
        <v>1800</v>
      </c>
      <c r="P279" s="43" t="s">
        <v>220</v>
      </c>
      <c r="Q279" s="10">
        <v>122.6</v>
      </c>
      <c r="R279" s="44" t="s">
        <v>28</v>
      </c>
    </row>
    <row r="280" spans="1:19" ht="12" customHeight="1">
      <c r="A280" s="40">
        <v>279</v>
      </c>
      <c r="B280" s="41" t="s">
        <v>158</v>
      </c>
      <c r="C280" s="9" t="s">
        <v>485</v>
      </c>
      <c r="D280" s="3">
        <v>40</v>
      </c>
      <c r="E280" s="4">
        <v>53.44000000000008</v>
      </c>
      <c r="F280" s="1" t="s">
        <v>39</v>
      </c>
      <c r="G280" s="5">
        <v>4</v>
      </c>
      <c r="H280" s="6">
        <v>14.48</v>
      </c>
      <c r="I280" s="1" t="s">
        <v>278</v>
      </c>
      <c r="J280" s="7">
        <f t="shared" si="15"/>
        <v>3281</v>
      </c>
      <c r="K280" s="7">
        <v>1000</v>
      </c>
      <c r="L280" s="45" t="s">
        <v>25</v>
      </c>
      <c r="M280" s="8">
        <v>16</v>
      </c>
      <c r="N280" s="8">
        <f>IF(M280&gt;17.9,M280-18,M280+18)</f>
        <v>34</v>
      </c>
      <c r="O280" s="9" t="s">
        <v>254</v>
      </c>
      <c r="P280" s="43" t="s">
        <v>196</v>
      </c>
      <c r="Q280" s="10">
        <v>123.4</v>
      </c>
      <c r="R280" s="44" t="s">
        <v>28</v>
      </c>
      <c r="S280" s="38" t="s">
        <v>548</v>
      </c>
    </row>
    <row r="281" spans="1:18" ht="12" customHeight="1">
      <c r="A281" s="40">
        <v>280</v>
      </c>
      <c r="B281" s="51" t="s">
        <v>570</v>
      </c>
      <c r="C281" s="24" t="s">
        <v>485</v>
      </c>
      <c r="D281" s="3">
        <v>41</v>
      </c>
      <c r="E281" s="4">
        <v>4.238</v>
      </c>
      <c r="F281" s="1" t="s">
        <v>39</v>
      </c>
      <c r="G281" s="5">
        <v>3</v>
      </c>
      <c r="H281" s="6">
        <v>45.901</v>
      </c>
      <c r="I281" s="1" t="s">
        <v>278</v>
      </c>
      <c r="J281" s="7">
        <f t="shared" si="15"/>
        <v>4363.7300000000005</v>
      </c>
      <c r="K281" s="7">
        <v>1330</v>
      </c>
      <c r="L281" s="42"/>
      <c r="M281" s="8">
        <v>6</v>
      </c>
      <c r="N281" s="8">
        <v>24</v>
      </c>
      <c r="O281" s="9">
        <v>600</v>
      </c>
      <c r="P281" s="43" t="s">
        <v>220</v>
      </c>
      <c r="Q281" s="10"/>
      <c r="R281" s="44"/>
    </row>
    <row r="282" spans="1:18" ht="12" customHeight="1">
      <c r="A282" s="40">
        <v>281</v>
      </c>
      <c r="B282" s="41" t="s">
        <v>825</v>
      </c>
      <c r="C282" s="9" t="s">
        <v>485</v>
      </c>
      <c r="D282" s="3">
        <v>41</v>
      </c>
      <c r="E282" s="4">
        <v>3.9333333333333087</v>
      </c>
      <c r="F282" s="1" t="s">
        <v>39</v>
      </c>
      <c r="G282" s="5">
        <v>3</v>
      </c>
      <c r="H282" s="6">
        <v>52.95</v>
      </c>
      <c r="I282" s="1" t="s">
        <v>278</v>
      </c>
      <c r="J282" s="7">
        <f t="shared" si="15"/>
        <v>3822.3650000000002</v>
      </c>
      <c r="K282" s="9">
        <v>1165</v>
      </c>
      <c r="L282" s="45" t="s">
        <v>37</v>
      </c>
      <c r="M282" s="8">
        <v>18</v>
      </c>
      <c r="N282" s="8">
        <v>36</v>
      </c>
      <c r="O282" s="9">
        <v>800</v>
      </c>
      <c r="P282" s="43" t="s">
        <v>220</v>
      </c>
      <c r="Q282" s="10"/>
      <c r="R282" s="44" t="s">
        <v>28</v>
      </c>
    </row>
    <row r="283" spans="1:20" ht="12" customHeight="1">
      <c r="A283" s="40">
        <v>282</v>
      </c>
      <c r="B283" s="51" t="s">
        <v>681</v>
      </c>
      <c r="C283" s="9" t="s">
        <v>485</v>
      </c>
      <c r="D283" s="3">
        <v>40</v>
      </c>
      <c r="E283" s="4">
        <v>54.666</v>
      </c>
      <c r="F283" s="1" t="s">
        <v>39</v>
      </c>
      <c r="G283" s="5">
        <v>4</v>
      </c>
      <c r="H283" s="6">
        <v>22.255</v>
      </c>
      <c r="I283" s="1" t="s">
        <v>278</v>
      </c>
      <c r="J283" s="7">
        <f t="shared" si="15"/>
        <v>3067.735</v>
      </c>
      <c r="K283" s="7">
        <v>935</v>
      </c>
      <c r="L283" s="42" t="s">
        <v>25</v>
      </c>
      <c r="M283" s="9">
        <v>12</v>
      </c>
      <c r="N283" s="114">
        <v>30</v>
      </c>
      <c r="O283" s="9">
        <v>600</v>
      </c>
      <c r="P283" s="43" t="s">
        <v>196</v>
      </c>
      <c r="Q283" s="10">
        <v>130.125</v>
      </c>
      <c r="R283" s="44" t="s">
        <v>28</v>
      </c>
      <c r="S283" s="38" t="s">
        <v>679</v>
      </c>
      <c r="T283" s="65" t="s">
        <v>680</v>
      </c>
    </row>
    <row r="284" spans="1:18" ht="12" customHeight="1">
      <c r="A284" s="40">
        <v>283</v>
      </c>
      <c r="B284" s="41" t="s">
        <v>159</v>
      </c>
      <c r="C284" s="9" t="s">
        <v>485</v>
      </c>
      <c r="D284" s="3">
        <v>40</v>
      </c>
      <c r="E284" s="4">
        <v>54.093</v>
      </c>
      <c r="F284" s="1" t="s">
        <v>39</v>
      </c>
      <c r="G284" s="5">
        <v>4</v>
      </c>
      <c r="H284" s="6">
        <v>31.39</v>
      </c>
      <c r="I284" s="1" t="s">
        <v>278</v>
      </c>
      <c r="J284" s="7">
        <f t="shared" si="15"/>
        <v>3336.777</v>
      </c>
      <c r="K284" s="7">
        <v>1017</v>
      </c>
      <c r="L284" s="45"/>
      <c r="M284" s="8" t="s">
        <v>227</v>
      </c>
      <c r="N284" s="8">
        <f>IF(M284&gt;17.9,M284-18,M284+18)</f>
        <v>17</v>
      </c>
      <c r="O284" s="9" t="s">
        <v>255</v>
      </c>
      <c r="P284" s="43" t="s">
        <v>220</v>
      </c>
      <c r="Q284" s="10">
        <v>123.5</v>
      </c>
      <c r="R284" s="44" t="s">
        <v>28</v>
      </c>
    </row>
    <row r="285" spans="1:19" ht="12" customHeight="1">
      <c r="A285" s="40">
        <v>284</v>
      </c>
      <c r="B285" s="41" t="s">
        <v>160</v>
      </c>
      <c r="C285" s="9" t="s">
        <v>485</v>
      </c>
      <c r="D285" s="3">
        <v>41</v>
      </c>
      <c r="E285" s="4">
        <v>12.187</v>
      </c>
      <c r="F285" s="1" t="s">
        <v>39</v>
      </c>
      <c r="G285" s="5">
        <v>3</v>
      </c>
      <c r="H285" s="6">
        <v>35.428</v>
      </c>
      <c r="I285" s="1" t="s">
        <v>278</v>
      </c>
      <c r="J285" s="7">
        <f t="shared" si="15"/>
        <v>3937.2000000000003</v>
      </c>
      <c r="K285" s="7">
        <v>1200</v>
      </c>
      <c r="L285" s="45" t="s">
        <v>25</v>
      </c>
      <c r="M285" s="8">
        <v>12</v>
      </c>
      <c r="N285" s="8">
        <f>IF(M285&gt;17.9,M285-18,M285+18)</f>
        <v>30</v>
      </c>
      <c r="O285" s="9">
        <v>800</v>
      </c>
      <c r="P285" s="43" t="s">
        <v>196</v>
      </c>
      <c r="Q285" s="10">
        <v>123.55</v>
      </c>
      <c r="R285" s="44" t="s">
        <v>28</v>
      </c>
      <c r="S285" s="38" t="s">
        <v>564</v>
      </c>
    </row>
    <row r="286" spans="1:18" ht="12" customHeight="1">
      <c r="A286" s="40">
        <v>285</v>
      </c>
      <c r="B286" s="41" t="s">
        <v>891</v>
      </c>
      <c r="C286" s="21" t="s">
        <v>485</v>
      </c>
      <c r="D286" s="3">
        <v>41</v>
      </c>
      <c r="E286" s="4">
        <v>16.269</v>
      </c>
      <c r="F286" s="1" t="s">
        <v>39</v>
      </c>
      <c r="G286" s="5">
        <v>3</v>
      </c>
      <c r="H286" s="6">
        <v>37.803</v>
      </c>
      <c r="I286" s="1" t="s">
        <v>278</v>
      </c>
      <c r="J286" s="7">
        <f t="shared" si="15"/>
        <v>721.82</v>
      </c>
      <c r="K286" s="7">
        <v>220</v>
      </c>
      <c r="L286" s="42" t="s">
        <v>25</v>
      </c>
      <c r="M286" s="8">
        <v>11</v>
      </c>
      <c r="N286" s="8">
        <v>29</v>
      </c>
      <c r="O286" s="9">
        <v>270</v>
      </c>
      <c r="P286" s="43" t="s">
        <v>220</v>
      </c>
      <c r="Q286" s="10"/>
      <c r="R286" s="44"/>
    </row>
    <row r="287" spans="1:18" ht="12" customHeight="1">
      <c r="A287" s="40">
        <v>286</v>
      </c>
      <c r="B287" s="41" t="s">
        <v>162</v>
      </c>
      <c r="C287" s="9" t="s">
        <v>485</v>
      </c>
      <c r="D287" s="3">
        <v>40</v>
      </c>
      <c r="E287" s="4">
        <v>47.108</v>
      </c>
      <c r="F287" s="1" t="s">
        <v>39</v>
      </c>
      <c r="G287" s="5">
        <v>4</v>
      </c>
      <c r="H287" s="6">
        <v>27.51</v>
      </c>
      <c r="I287" s="1" t="s">
        <v>278</v>
      </c>
      <c r="J287" s="7">
        <f t="shared" si="15"/>
        <v>3674.7200000000003</v>
      </c>
      <c r="K287" s="7">
        <v>1120</v>
      </c>
      <c r="L287" s="45" t="s">
        <v>25</v>
      </c>
      <c r="M287" s="8">
        <v>11</v>
      </c>
      <c r="N287" s="8">
        <v>29</v>
      </c>
      <c r="O287" s="9">
        <v>1400</v>
      </c>
      <c r="P287" s="43" t="s">
        <v>35</v>
      </c>
      <c r="Q287" s="10"/>
      <c r="R287" s="44" t="s">
        <v>28</v>
      </c>
    </row>
    <row r="288" spans="1:20" ht="12" customHeight="1">
      <c r="A288" s="40">
        <v>287</v>
      </c>
      <c r="B288" s="51" t="s">
        <v>685</v>
      </c>
      <c r="C288" s="9" t="s">
        <v>484</v>
      </c>
      <c r="D288" s="3">
        <v>37</v>
      </c>
      <c r="E288" s="4">
        <v>33.854</v>
      </c>
      <c r="F288" s="1" t="s">
        <v>39</v>
      </c>
      <c r="G288" s="5">
        <v>5</v>
      </c>
      <c r="H288" s="6">
        <v>58.708</v>
      </c>
      <c r="I288" s="1" t="s">
        <v>278</v>
      </c>
      <c r="J288" s="7">
        <f t="shared" si="15"/>
        <v>144.364</v>
      </c>
      <c r="K288" s="7">
        <v>44</v>
      </c>
      <c r="L288" s="45" t="s">
        <v>25</v>
      </c>
      <c r="M288" s="8">
        <v>6</v>
      </c>
      <c r="N288" s="8">
        <v>24</v>
      </c>
      <c r="O288" s="9" t="s">
        <v>442</v>
      </c>
      <c r="P288" s="43" t="s">
        <v>196</v>
      </c>
      <c r="Q288" s="10">
        <v>130.125</v>
      </c>
      <c r="R288" s="44" t="s">
        <v>28</v>
      </c>
      <c r="S288" s="38">
        <v>655790704</v>
      </c>
      <c r="T288" s="65" t="s">
        <v>737</v>
      </c>
    </row>
    <row r="289" spans="1:19" ht="12" customHeight="1">
      <c r="A289" s="40">
        <v>288</v>
      </c>
      <c r="B289" s="41" t="s">
        <v>154</v>
      </c>
      <c r="C289" s="9" t="s">
        <v>484</v>
      </c>
      <c r="D289" s="3">
        <v>37</v>
      </c>
      <c r="E289" s="4">
        <v>17.802</v>
      </c>
      <c r="F289" s="1" t="s">
        <v>39</v>
      </c>
      <c r="G289" s="5">
        <v>6</v>
      </c>
      <c r="H289" s="6">
        <v>9.741</v>
      </c>
      <c r="I289" s="1" t="s">
        <v>278</v>
      </c>
      <c r="J289" s="7">
        <f>IF(K289="","",+K289*3.281)</f>
        <v>154.207</v>
      </c>
      <c r="K289" s="7">
        <v>47</v>
      </c>
      <c r="L289" s="42" t="s">
        <v>25</v>
      </c>
      <c r="M289" s="8">
        <v>9</v>
      </c>
      <c r="N289" s="8">
        <v>27</v>
      </c>
      <c r="O289" s="9" t="s">
        <v>249</v>
      </c>
      <c r="P289" s="43" t="s">
        <v>196</v>
      </c>
      <c r="Q289" s="10">
        <v>123.5</v>
      </c>
      <c r="R289" s="53" t="s">
        <v>28</v>
      </c>
      <c r="S289" s="38" t="s">
        <v>250</v>
      </c>
    </row>
    <row r="290" spans="1:18" ht="12" customHeight="1">
      <c r="A290" s="40">
        <v>289</v>
      </c>
      <c r="B290" s="41" t="s">
        <v>609</v>
      </c>
      <c r="C290" s="9" t="s">
        <v>484</v>
      </c>
      <c r="D290" s="3">
        <v>37</v>
      </c>
      <c r="E290" s="4">
        <v>34.958</v>
      </c>
      <c r="F290" s="1" t="s">
        <v>39</v>
      </c>
      <c r="G290" s="5">
        <v>5</v>
      </c>
      <c r="H290" s="6">
        <v>10.035</v>
      </c>
      <c r="I290" s="1" t="s">
        <v>278</v>
      </c>
      <c r="J290" s="7">
        <f>IF(K290="","",+K290*3.281)</f>
        <v>590.58</v>
      </c>
      <c r="K290" s="7">
        <v>180</v>
      </c>
      <c r="L290" s="42" t="s">
        <v>25</v>
      </c>
      <c r="M290" s="8">
        <v>5</v>
      </c>
      <c r="N290" s="8">
        <v>23</v>
      </c>
      <c r="O290" s="9">
        <v>859</v>
      </c>
      <c r="P290" s="43" t="s">
        <v>220</v>
      </c>
      <c r="Q290" s="10"/>
      <c r="R290" s="44" t="s">
        <v>28</v>
      </c>
    </row>
    <row r="291" spans="1:18" ht="12" customHeight="1">
      <c r="A291" s="40">
        <v>290</v>
      </c>
      <c r="B291" s="41" t="s">
        <v>872</v>
      </c>
      <c r="C291" s="21" t="s">
        <v>484</v>
      </c>
      <c r="D291" s="3">
        <v>37</v>
      </c>
      <c r="E291" s="4">
        <v>30.927</v>
      </c>
      <c r="F291" s="1" t="s">
        <v>39</v>
      </c>
      <c r="G291" s="5">
        <v>5</v>
      </c>
      <c r="H291" s="6">
        <v>7.273</v>
      </c>
      <c r="I291" s="1" t="s">
        <v>278</v>
      </c>
      <c r="J291" s="7">
        <f>+K291*3.281</f>
        <v>574.1750000000001</v>
      </c>
      <c r="K291" s="7">
        <v>175</v>
      </c>
      <c r="L291" s="42"/>
      <c r="M291" s="8">
        <v>8</v>
      </c>
      <c r="N291" s="8">
        <v>26</v>
      </c>
      <c r="O291" s="9">
        <v>430</v>
      </c>
      <c r="P291" s="43" t="s">
        <v>220</v>
      </c>
      <c r="Q291" s="10"/>
      <c r="R291" s="44"/>
    </row>
    <row r="292" spans="1:18" ht="12" customHeight="1">
      <c r="A292" s="40">
        <v>291</v>
      </c>
      <c r="B292" s="41" t="s">
        <v>441</v>
      </c>
      <c r="C292" s="9" t="s">
        <v>484</v>
      </c>
      <c r="D292" s="3">
        <v>38</v>
      </c>
      <c r="E292" s="4">
        <v>10.417</v>
      </c>
      <c r="F292" s="1" t="s">
        <v>39</v>
      </c>
      <c r="G292" s="5">
        <v>5</v>
      </c>
      <c r="H292" s="6">
        <v>44.338</v>
      </c>
      <c r="I292" s="1" t="s">
        <v>278</v>
      </c>
      <c r="J292" s="7">
        <f>IF(K292="","",+K292*3.281)</f>
        <v>1902.98</v>
      </c>
      <c r="K292" s="7">
        <v>580</v>
      </c>
      <c r="L292" s="42"/>
      <c r="M292" s="8">
        <v>15</v>
      </c>
      <c r="N292" s="8">
        <v>33</v>
      </c>
      <c r="O292" s="9">
        <v>1600</v>
      </c>
      <c r="P292" s="43" t="s">
        <v>196</v>
      </c>
      <c r="Q292" s="10"/>
      <c r="R292" s="44" t="s">
        <v>28</v>
      </c>
    </row>
    <row r="293" spans="1:20" ht="12" customHeight="1">
      <c r="A293" s="40">
        <v>292</v>
      </c>
      <c r="B293" s="41" t="s">
        <v>325</v>
      </c>
      <c r="C293" s="9" t="s">
        <v>484</v>
      </c>
      <c r="D293" s="3">
        <v>37</v>
      </c>
      <c r="E293" s="4">
        <v>33.626</v>
      </c>
      <c r="F293" s="1" t="s">
        <v>39</v>
      </c>
      <c r="G293" s="5">
        <v>6</v>
      </c>
      <c r="H293" s="6">
        <v>1.955</v>
      </c>
      <c r="I293" s="1" t="s">
        <v>278</v>
      </c>
      <c r="J293" s="7">
        <f>IF(K293="","",+K293*3.281)</f>
        <v>196.86</v>
      </c>
      <c r="K293" s="7">
        <v>60</v>
      </c>
      <c r="L293" s="9" t="s">
        <v>25</v>
      </c>
      <c r="M293" s="8">
        <v>9</v>
      </c>
      <c r="N293" s="8">
        <v>27</v>
      </c>
      <c r="O293" s="9">
        <v>288</v>
      </c>
      <c r="P293" s="43" t="s">
        <v>196</v>
      </c>
      <c r="Q293" s="10">
        <v>130.125</v>
      </c>
      <c r="R293" s="53" t="s">
        <v>28</v>
      </c>
      <c r="S293" s="38" t="s">
        <v>283</v>
      </c>
      <c r="T293" s="65" t="s">
        <v>854</v>
      </c>
    </row>
    <row r="294" spans="1:18" ht="12" customHeight="1">
      <c r="A294" s="40">
        <v>293</v>
      </c>
      <c r="B294" s="41" t="s">
        <v>657</v>
      </c>
      <c r="C294" s="9" t="s">
        <v>484</v>
      </c>
      <c r="D294" s="3">
        <v>37</v>
      </c>
      <c r="E294" s="4">
        <v>22.262</v>
      </c>
      <c r="F294" s="1" t="s">
        <v>39</v>
      </c>
      <c r="G294" s="5">
        <v>6</v>
      </c>
      <c r="H294" s="6">
        <v>14.106</v>
      </c>
      <c r="I294" s="1" t="s">
        <v>278</v>
      </c>
      <c r="J294" s="7">
        <f>IF(K294="","",+K294*3.281)</f>
        <v>68.901</v>
      </c>
      <c r="K294" s="7">
        <v>21</v>
      </c>
      <c r="L294" s="42" t="s">
        <v>37</v>
      </c>
      <c r="M294" s="8"/>
      <c r="N294" s="8"/>
      <c r="O294" s="9"/>
      <c r="P294" s="43"/>
      <c r="Q294" s="10"/>
      <c r="R294" s="44" t="s">
        <v>28</v>
      </c>
    </row>
    <row r="295" spans="1:20" ht="12" customHeight="1">
      <c r="A295" s="40">
        <v>294</v>
      </c>
      <c r="B295" s="41" t="s">
        <v>804</v>
      </c>
      <c r="C295" s="9" t="s">
        <v>484</v>
      </c>
      <c r="D295" s="3">
        <v>36</v>
      </c>
      <c r="E295" s="4">
        <v>53.796</v>
      </c>
      <c r="F295" s="1" t="s">
        <v>39</v>
      </c>
      <c r="G295" s="5">
        <v>6</v>
      </c>
      <c r="H295" s="6">
        <v>2.312</v>
      </c>
      <c r="I295" s="1" t="s">
        <v>278</v>
      </c>
      <c r="J295" s="7">
        <f>+K295*3.281</f>
        <v>131.24</v>
      </c>
      <c r="K295" s="9">
        <v>40</v>
      </c>
      <c r="L295" s="45" t="s">
        <v>25</v>
      </c>
      <c r="M295" s="8">
        <v>6</v>
      </c>
      <c r="N295" s="8">
        <v>24</v>
      </c>
      <c r="O295" s="9">
        <v>310</v>
      </c>
      <c r="P295" s="43" t="s">
        <v>220</v>
      </c>
      <c r="Q295" s="10"/>
      <c r="R295" s="44" t="s">
        <v>28</v>
      </c>
      <c r="S295" s="38" t="s">
        <v>379</v>
      </c>
      <c r="T295" s="83" t="s">
        <v>805</v>
      </c>
    </row>
    <row r="296" spans="1:20" ht="12" customHeight="1">
      <c r="A296" s="40">
        <v>295</v>
      </c>
      <c r="B296" s="51" t="s">
        <v>534</v>
      </c>
      <c r="C296" s="24" t="s">
        <v>484</v>
      </c>
      <c r="D296" s="3">
        <v>37</v>
      </c>
      <c r="E296" s="4">
        <v>19.849</v>
      </c>
      <c r="F296" s="1" t="s">
        <v>39</v>
      </c>
      <c r="G296" s="5">
        <v>5</v>
      </c>
      <c r="H296" s="6">
        <v>43.317</v>
      </c>
      <c r="I296" s="1" t="s">
        <v>278</v>
      </c>
      <c r="J296" s="7">
        <f>+K296*3.281</f>
        <v>177.174</v>
      </c>
      <c r="K296" s="7">
        <v>54</v>
      </c>
      <c r="L296" s="42" t="s">
        <v>25</v>
      </c>
      <c r="M296" s="8">
        <v>6</v>
      </c>
      <c r="N296" s="8">
        <v>24</v>
      </c>
      <c r="O296" s="9" t="s">
        <v>532</v>
      </c>
      <c r="P296" s="43" t="s">
        <v>196</v>
      </c>
      <c r="Q296" s="10">
        <v>129.825</v>
      </c>
      <c r="R296" s="44"/>
      <c r="S296" s="38" t="s">
        <v>440</v>
      </c>
      <c r="T296" s="65" t="s">
        <v>533</v>
      </c>
    </row>
    <row r="297" spans="1:18" ht="12" customHeight="1">
      <c r="A297" s="40">
        <v>296</v>
      </c>
      <c r="B297" s="41" t="s">
        <v>155</v>
      </c>
      <c r="C297" s="9" t="s">
        <v>484</v>
      </c>
      <c r="D297" s="3">
        <v>37</v>
      </c>
      <c r="E297" s="4">
        <v>11.75</v>
      </c>
      <c r="F297" s="1" t="s">
        <v>39</v>
      </c>
      <c r="G297" s="5">
        <v>5</v>
      </c>
      <c r="H297" s="6">
        <v>35.85</v>
      </c>
      <c r="I297" s="1" t="s">
        <v>278</v>
      </c>
      <c r="J297" s="7">
        <f>IF(K297="","",+K297*3.281)</f>
        <v>262.48</v>
      </c>
      <c r="K297" s="7">
        <v>80</v>
      </c>
      <c r="L297" s="42"/>
      <c r="M297" s="8">
        <v>3</v>
      </c>
      <c r="N297" s="8">
        <v>21</v>
      </c>
      <c r="O297" s="9"/>
      <c r="P297" s="43"/>
      <c r="Q297" s="10"/>
      <c r="R297" s="44" t="s">
        <v>28</v>
      </c>
    </row>
    <row r="298" spans="1:18" ht="12" customHeight="1">
      <c r="A298" s="40">
        <v>297</v>
      </c>
      <c r="B298" s="41" t="s">
        <v>156</v>
      </c>
      <c r="C298" s="9" t="s">
        <v>484</v>
      </c>
      <c r="D298" s="3">
        <v>37</v>
      </c>
      <c r="E298" s="4">
        <v>25.083333333333258</v>
      </c>
      <c r="F298" s="1" t="s">
        <v>39</v>
      </c>
      <c r="G298" s="5">
        <v>5</v>
      </c>
      <c r="H298" s="6">
        <v>52.76666666666671</v>
      </c>
      <c r="I298" s="1" t="s">
        <v>278</v>
      </c>
      <c r="J298" s="7">
        <f>IF(K298="","",+K298*3.281)</f>
        <v>111.554</v>
      </c>
      <c r="K298" s="7">
        <v>34</v>
      </c>
      <c r="L298" s="45"/>
      <c r="M298" s="8" t="s">
        <v>205</v>
      </c>
      <c r="N298" s="8">
        <f>IF(M298&gt;17.9,M298-18,M298+18)</f>
        <v>10</v>
      </c>
      <c r="O298" s="9"/>
      <c r="P298" s="43"/>
      <c r="Q298" s="10"/>
      <c r="R298" s="44" t="s">
        <v>28</v>
      </c>
    </row>
    <row r="299" spans="1:18" ht="12" customHeight="1">
      <c r="A299" s="40">
        <v>298</v>
      </c>
      <c r="B299" s="41" t="s">
        <v>853</v>
      </c>
      <c r="C299" s="9" t="s">
        <v>484</v>
      </c>
      <c r="D299" s="3">
        <v>37</v>
      </c>
      <c r="E299" s="4">
        <v>21.525</v>
      </c>
      <c r="F299" s="1" t="s">
        <v>39</v>
      </c>
      <c r="G299" s="5">
        <v>6</v>
      </c>
      <c r="H299" s="6">
        <v>0.621</v>
      </c>
      <c r="I299" s="1" t="s">
        <v>278</v>
      </c>
      <c r="J299" s="7">
        <f>+K299*3.281</f>
        <v>26.248</v>
      </c>
      <c r="K299" s="7">
        <v>8</v>
      </c>
      <c r="L299" s="42"/>
      <c r="M299" s="8">
        <v>0</v>
      </c>
      <c r="N299" s="8">
        <f>IF(M299&gt;17.9,M299-18,M299+18)</f>
        <v>18</v>
      </c>
      <c r="O299" s="9" t="s">
        <v>252</v>
      </c>
      <c r="P299" s="43" t="s">
        <v>253</v>
      </c>
      <c r="Q299" s="10"/>
      <c r="R299" s="44" t="s">
        <v>28</v>
      </c>
    </row>
    <row r="300" spans="1:20" ht="12" customHeight="1">
      <c r="A300" s="40">
        <v>299</v>
      </c>
      <c r="B300" s="41" t="s">
        <v>664</v>
      </c>
      <c r="C300" s="9" t="s">
        <v>484</v>
      </c>
      <c r="D300" s="3">
        <v>37</v>
      </c>
      <c r="E300" s="71">
        <v>9.638</v>
      </c>
      <c r="F300" s="1" t="s">
        <v>39</v>
      </c>
      <c r="G300" s="5">
        <v>5</v>
      </c>
      <c r="H300" s="72">
        <v>47.987</v>
      </c>
      <c r="I300" s="1" t="s">
        <v>278</v>
      </c>
      <c r="J300" s="7">
        <f>+K300*3.281</f>
        <v>131.24</v>
      </c>
      <c r="K300" s="7">
        <v>40</v>
      </c>
      <c r="L300" s="42"/>
      <c r="M300" s="8">
        <v>12</v>
      </c>
      <c r="N300" s="8">
        <v>30</v>
      </c>
      <c r="O300" s="9">
        <v>800</v>
      </c>
      <c r="P300" s="43" t="s">
        <v>220</v>
      </c>
      <c r="Q300" s="10"/>
      <c r="R300" s="44"/>
      <c r="T300" s="65"/>
    </row>
    <row r="301" spans="1:20" ht="12" customHeight="1">
      <c r="A301" s="40">
        <v>300</v>
      </c>
      <c r="B301" s="41" t="s">
        <v>907</v>
      </c>
      <c r="C301" s="9" t="s">
        <v>484</v>
      </c>
      <c r="D301" s="3">
        <v>37</v>
      </c>
      <c r="E301" s="4">
        <v>11.986</v>
      </c>
      <c r="F301" s="1" t="s">
        <v>39</v>
      </c>
      <c r="G301" s="5">
        <v>5</v>
      </c>
      <c r="H301" s="6">
        <v>52.867</v>
      </c>
      <c r="I301" s="1" t="s">
        <v>278</v>
      </c>
      <c r="J301" s="7">
        <f>+K301*3.281</f>
        <v>72.182</v>
      </c>
      <c r="K301" s="7">
        <v>22</v>
      </c>
      <c r="L301" s="42"/>
      <c r="M301" s="8">
        <v>18</v>
      </c>
      <c r="N301" s="8">
        <v>36</v>
      </c>
      <c r="O301" s="9" t="s">
        <v>908</v>
      </c>
      <c r="P301" s="43" t="s">
        <v>241</v>
      </c>
      <c r="Q301" s="10">
        <v>130.125</v>
      </c>
      <c r="R301" s="44"/>
      <c r="S301" s="38" t="s">
        <v>909</v>
      </c>
      <c r="T301" s="65" t="s">
        <v>910</v>
      </c>
    </row>
    <row r="302" spans="1:20" ht="12" customHeight="1">
      <c r="A302" s="40">
        <v>301</v>
      </c>
      <c r="B302" s="51" t="s">
        <v>830</v>
      </c>
      <c r="C302" s="9" t="s">
        <v>486</v>
      </c>
      <c r="D302" s="3">
        <v>41</v>
      </c>
      <c r="E302" s="4">
        <v>49.309</v>
      </c>
      <c r="F302" s="1" t="s">
        <v>39</v>
      </c>
      <c r="G302" s="5">
        <v>2</v>
      </c>
      <c r="H302" s="6">
        <v>28.717</v>
      </c>
      <c r="I302" s="1" t="s">
        <v>278</v>
      </c>
      <c r="J302" s="7">
        <f>IF(K302="","",+K302*3.281)</f>
        <v>3359.744</v>
      </c>
      <c r="K302" s="7">
        <v>1024</v>
      </c>
      <c r="L302" s="42" t="s">
        <v>25</v>
      </c>
      <c r="M302" s="8">
        <v>9</v>
      </c>
      <c r="N302" s="8">
        <v>27</v>
      </c>
      <c r="O302" s="9" t="s">
        <v>771</v>
      </c>
      <c r="P302" s="43" t="s">
        <v>196</v>
      </c>
      <c r="Q302" s="10">
        <v>123.5</v>
      </c>
      <c r="R302" s="44" t="s">
        <v>28</v>
      </c>
      <c r="S302" s="38" t="s">
        <v>828</v>
      </c>
      <c r="T302" s="65" t="s">
        <v>829</v>
      </c>
    </row>
    <row r="303" spans="1:18" ht="12" customHeight="1">
      <c r="A303" s="40">
        <v>302</v>
      </c>
      <c r="B303" s="41" t="s">
        <v>656</v>
      </c>
      <c r="C303" s="9" t="s">
        <v>486</v>
      </c>
      <c r="D303" s="3">
        <v>41</v>
      </c>
      <c r="E303" s="4">
        <v>51.755</v>
      </c>
      <c r="F303" s="1" t="s">
        <v>39</v>
      </c>
      <c r="G303" s="5">
        <v>2</v>
      </c>
      <c r="H303" s="6">
        <v>56.826</v>
      </c>
      <c r="I303" s="1" t="s">
        <v>278</v>
      </c>
      <c r="J303" s="7">
        <f>IF(K303="","",+K303*3.281)</f>
        <v>3805.96</v>
      </c>
      <c r="K303" s="7">
        <v>1160</v>
      </c>
      <c r="L303" s="42"/>
      <c r="M303" s="8">
        <v>9</v>
      </c>
      <c r="N303" s="8">
        <v>27</v>
      </c>
      <c r="O303" s="9">
        <v>780</v>
      </c>
      <c r="P303" s="43" t="s">
        <v>220</v>
      </c>
      <c r="Q303" s="10"/>
      <c r="R303" s="44" t="s">
        <v>28</v>
      </c>
    </row>
    <row r="304" spans="1:20" ht="12" customHeight="1">
      <c r="A304" s="40">
        <v>303</v>
      </c>
      <c r="B304" s="41" t="s">
        <v>439</v>
      </c>
      <c r="C304" s="9" t="s">
        <v>488</v>
      </c>
      <c r="D304" s="3">
        <v>41</v>
      </c>
      <c r="E304" s="4">
        <v>14.727</v>
      </c>
      <c r="F304" s="1" t="s">
        <v>39</v>
      </c>
      <c r="G304" s="5">
        <v>-1</v>
      </c>
      <c r="H304" s="6">
        <v>-33.825</v>
      </c>
      <c r="I304" s="13" t="s">
        <v>279</v>
      </c>
      <c r="J304" s="7">
        <f>+K304*3.281</f>
        <v>301.85200000000003</v>
      </c>
      <c r="K304" s="7">
        <v>92</v>
      </c>
      <c r="L304" s="42" t="s">
        <v>25</v>
      </c>
      <c r="M304" s="8">
        <v>4</v>
      </c>
      <c r="N304" s="8">
        <v>22</v>
      </c>
      <c r="O304" s="9" t="s">
        <v>813</v>
      </c>
      <c r="P304" s="43" t="s">
        <v>220</v>
      </c>
      <c r="Q304" s="10">
        <v>130.125</v>
      </c>
      <c r="R304" s="44" t="s">
        <v>28</v>
      </c>
      <c r="S304" s="38">
        <v>696113824</v>
      </c>
      <c r="T304" s="65" t="s">
        <v>817</v>
      </c>
    </row>
    <row r="305" spans="1:19" ht="12" customHeight="1">
      <c r="A305" s="40">
        <v>304</v>
      </c>
      <c r="B305" s="41" t="s">
        <v>164</v>
      </c>
      <c r="C305" s="9" t="s">
        <v>488</v>
      </c>
      <c r="D305" s="3">
        <v>41</v>
      </c>
      <c r="E305" s="4">
        <v>8.973</v>
      </c>
      <c r="F305" s="1" t="s">
        <v>39</v>
      </c>
      <c r="G305" s="12">
        <v>-1</v>
      </c>
      <c r="H305" s="14">
        <v>-10.234</v>
      </c>
      <c r="I305" s="13" t="s">
        <v>279</v>
      </c>
      <c r="J305" s="7">
        <f>IF(K305="","",+K305*3.281)</f>
        <v>236.232</v>
      </c>
      <c r="K305" s="7">
        <v>72</v>
      </c>
      <c r="L305" s="42" t="s">
        <v>25</v>
      </c>
      <c r="M305" s="8">
        <v>7</v>
      </c>
      <c r="N305" s="8">
        <v>25</v>
      </c>
      <c r="O305" s="9" t="s">
        <v>509</v>
      </c>
      <c r="P305" s="43" t="s">
        <v>196</v>
      </c>
      <c r="Q305" s="10">
        <v>118.15</v>
      </c>
      <c r="R305" s="44" t="s">
        <v>28</v>
      </c>
      <c r="S305" s="38" t="s">
        <v>256</v>
      </c>
    </row>
    <row r="306" spans="1:18" ht="12" customHeight="1">
      <c r="A306" s="40">
        <v>305</v>
      </c>
      <c r="B306" s="41" t="s">
        <v>430</v>
      </c>
      <c r="C306" s="9" t="s">
        <v>488</v>
      </c>
      <c r="D306" s="3">
        <v>40</v>
      </c>
      <c r="E306" s="4">
        <v>39.26</v>
      </c>
      <c r="F306" s="1" t="s">
        <v>39</v>
      </c>
      <c r="G306" s="12">
        <v>0</v>
      </c>
      <c r="H306" s="14">
        <v>-46.928</v>
      </c>
      <c r="I306" s="13" t="s">
        <v>279</v>
      </c>
      <c r="J306" s="7">
        <f>IF(K306="","",+K306*3.281)</f>
        <v>3.281</v>
      </c>
      <c r="K306" s="7">
        <v>1</v>
      </c>
      <c r="L306" s="42" t="s">
        <v>37</v>
      </c>
      <c r="M306" s="131">
        <v>5</v>
      </c>
      <c r="N306" s="131">
        <v>23</v>
      </c>
      <c r="O306" s="9"/>
      <c r="P306" s="133" t="s">
        <v>257</v>
      </c>
      <c r="Q306" s="10"/>
      <c r="R306" s="44" t="s">
        <v>28</v>
      </c>
    </row>
    <row r="307" spans="1:20" ht="12" customHeight="1">
      <c r="A307" s="40">
        <v>306</v>
      </c>
      <c r="B307" s="41" t="s">
        <v>422</v>
      </c>
      <c r="C307" s="9" t="s">
        <v>488</v>
      </c>
      <c r="D307" s="3">
        <v>41</v>
      </c>
      <c r="E307" s="4">
        <v>15.13</v>
      </c>
      <c r="F307" s="1" t="s">
        <v>39</v>
      </c>
      <c r="G307" s="12">
        <v>-1</v>
      </c>
      <c r="H307" s="14">
        <v>-14.5</v>
      </c>
      <c r="I307" s="13" t="s">
        <v>279</v>
      </c>
      <c r="J307" s="7">
        <f>IF(K307="","",+K307*3.281)</f>
        <v>754.63</v>
      </c>
      <c r="K307" s="7">
        <v>230</v>
      </c>
      <c r="L307" s="42" t="s">
        <v>25</v>
      </c>
      <c r="M307" s="8">
        <v>16</v>
      </c>
      <c r="N307" s="8">
        <v>34</v>
      </c>
      <c r="O307" s="9">
        <v>500</v>
      </c>
      <c r="P307" s="43" t="s">
        <v>220</v>
      </c>
      <c r="Q307" s="10"/>
      <c r="R307" s="44" t="s">
        <v>28</v>
      </c>
      <c r="S307" s="38" t="s">
        <v>403</v>
      </c>
      <c r="T307" s="65" t="s">
        <v>404</v>
      </c>
    </row>
    <row r="308" spans="1:20" ht="12" customHeight="1">
      <c r="A308" s="40">
        <v>307</v>
      </c>
      <c r="B308" s="41" t="s">
        <v>165</v>
      </c>
      <c r="C308" s="9" t="s">
        <v>489</v>
      </c>
      <c r="D308" s="3">
        <v>40</v>
      </c>
      <c r="E308" s="4">
        <v>54.16899999999998</v>
      </c>
      <c r="F308" s="1" t="s">
        <v>39</v>
      </c>
      <c r="G308" s="5">
        <v>1</v>
      </c>
      <c r="H308" s="6">
        <v>20.131999999999994</v>
      </c>
      <c r="I308" s="1" t="s">
        <v>278</v>
      </c>
      <c r="J308" s="7">
        <f>IF(K308="","",+K308*3.281)</f>
        <v>2966.0240000000003</v>
      </c>
      <c r="K308" s="7">
        <v>904</v>
      </c>
      <c r="L308" s="45" t="s">
        <v>37</v>
      </c>
      <c r="M308" s="8">
        <v>1</v>
      </c>
      <c r="N308" s="8">
        <f>IF(M308&gt;17.9,M308-18,M308+18)</f>
        <v>19</v>
      </c>
      <c r="O308" s="9" t="s">
        <v>258</v>
      </c>
      <c r="P308" s="43" t="s">
        <v>35</v>
      </c>
      <c r="Q308" s="10"/>
      <c r="R308" s="44" t="s">
        <v>28</v>
      </c>
      <c r="S308" s="38" t="s">
        <v>516</v>
      </c>
      <c r="T308" s="31" t="s">
        <v>517</v>
      </c>
    </row>
    <row r="309" spans="1:18" ht="12" customHeight="1">
      <c r="A309" s="40">
        <v>308</v>
      </c>
      <c r="B309" s="41" t="s">
        <v>446</v>
      </c>
      <c r="C309" s="9" t="s">
        <v>489</v>
      </c>
      <c r="D309" s="3">
        <v>40</v>
      </c>
      <c r="E309" s="4">
        <v>24.756</v>
      </c>
      <c r="F309" s="1" t="s">
        <v>39</v>
      </c>
      <c r="G309" s="5">
        <v>1</v>
      </c>
      <c r="H309" s="6">
        <v>13.524</v>
      </c>
      <c r="I309" s="1" t="s">
        <v>278</v>
      </c>
      <c r="J309" s="7">
        <f>IF(K309="","",+K309*3.281)</f>
        <v>3287.5620000000004</v>
      </c>
      <c r="K309" s="9">
        <v>1002</v>
      </c>
      <c r="L309" s="45" t="s">
        <v>37</v>
      </c>
      <c r="M309" s="8"/>
      <c r="N309" s="8"/>
      <c r="O309" s="9"/>
      <c r="P309" s="43"/>
      <c r="Q309" s="10"/>
      <c r="R309" s="44" t="s">
        <v>28</v>
      </c>
    </row>
    <row r="310" spans="1:20" ht="12" customHeight="1">
      <c r="A310" s="40">
        <v>309</v>
      </c>
      <c r="B310" s="41" t="s">
        <v>635</v>
      </c>
      <c r="C310" s="24" t="s">
        <v>489</v>
      </c>
      <c r="D310" s="3">
        <v>40</v>
      </c>
      <c r="E310" s="4">
        <v>45.432</v>
      </c>
      <c r="F310" s="1" t="s">
        <v>39</v>
      </c>
      <c r="G310" s="5">
        <v>1</v>
      </c>
      <c r="H310" s="6">
        <v>19.959</v>
      </c>
      <c r="I310" s="1" t="s">
        <v>278</v>
      </c>
      <c r="J310" s="7">
        <f>+K310*3.281</f>
        <v>3248.19</v>
      </c>
      <c r="K310" s="7">
        <v>990</v>
      </c>
      <c r="L310" s="42" t="s">
        <v>37</v>
      </c>
      <c r="M310" s="8">
        <v>2</v>
      </c>
      <c r="N310" s="8">
        <v>20</v>
      </c>
      <c r="O310" s="9">
        <v>200</v>
      </c>
      <c r="P310" s="43" t="s">
        <v>220</v>
      </c>
      <c r="Q310" s="10"/>
      <c r="R310" s="44"/>
      <c r="T310" s="65" t="s">
        <v>636</v>
      </c>
    </row>
    <row r="311" spans="1:20" ht="12" customHeight="1">
      <c r="A311" s="40">
        <v>310</v>
      </c>
      <c r="B311" s="81" t="s">
        <v>318</v>
      </c>
      <c r="C311" s="9" t="s">
        <v>489</v>
      </c>
      <c r="D311" s="3">
        <v>40</v>
      </c>
      <c r="E311" s="4">
        <v>36.295</v>
      </c>
      <c r="F311" s="1" t="s">
        <v>39</v>
      </c>
      <c r="G311" s="5">
        <v>1</v>
      </c>
      <c r="H311" s="6">
        <v>15.846</v>
      </c>
      <c r="I311" s="1" t="s">
        <v>278</v>
      </c>
      <c r="J311" s="7">
        <f>+K311*3.281</f>
        <v>3527.0750000000003</v>
      </c>
      <c r="K311" s="7">
        <v>1075</v>
      </c>
      <c r="L311" s="42" t="s">
        <v>25</v>
      </c>
      <c r="M311" s="8">
        <v>15</v>
      </c>
      <c r="N311" s="8">
        <v>33</v>
      </c>
      <c r="O311" s="9">
        <v>400</v>
      </c>
      <c r="P311" s="43" t="s">
        <v>196</v>
      </c>
      <c r="Q311" s="10">
        <v>130.125</v>
      </c>
      <c r="R311" s="44" t="s">
        <v>28</v>
      </c>
      <c r="S311" s="38" t="s">
        <v>294</v>
      </c>
      <c r="T311" s="65" t="s">
        <v>630</v>
      </c>
    </row>
    <row r="312" spans="1:18" ht="12" customHeight="1">
      <c r="A312" s="40">
        <v>311</v>
      </c>
      <c r="B312" s="41" t="s">
        <v>166</v>
      </c>
      <c r="C312" s="9" t="s">
        <v>489</v>
      </c>
      <c r="D312" s="3">
        <v>40</v>
      </c>
      <c r="E312" s="4">
        <v>21.20999999999981</v>
      </c>
      <c r="F312" s="1" t="s">
        <v>39</v>
      </c>
      <c r="G312" s="5">
        <v>1</v>
      </c>
      <c r="H312" s="6">
        <v>0.8999999999999941</v>
      </c>
      <c r="I312" s="1" t="s">
        <v>278</v>
      </c>
      <c r="J312" s="7">
        <f>IF(K312="","",+K312*3.281)</f>
        <v>3822.3650000000002</v>
      </c>
      <c r="K312" s="7">
        <v>1165</v>
      </c>
      <c r="L312" s="42" t="s">
        <v>37</v>
      </c>
      <c r="M312" s="8"/>
      <c r="N312" s="8"/>
      <c r="O312" s="9"/>
      <c r="P312" s="43"/>
      <c r="Q312" s="10"/>
      <c r="R312" s="44" t="s">
        <v>28</v>
      </c>
    </row>
    <row r="313" spans="1:20" ht="12" customHeight="1">
      <c r="A313" s="40">
        <v>312</v>
      </c>
      <c r="B313" s="41" t="s">
        <v>671</v>
      </c>
      <c r="C313" s="9" t="s">
        <v>490</v>
      </c>
      <c r="D313" s="3">
        <v>39</v>
      </c>
      <c r="E313" s="4">
        <v>54.024</v>
      </c>
      <c r="F313" s="1" t="s">
        <v>39</v>
      </c>
      <c r="G313" s="5">
        <v>3</v>
      </c>
      <c r="H313" s="6">
        <v>52.403</v>
      </c>
      <c r="I313" s="1" t="s">
        <v>278</v>
      </c>
      <c r="J313" s="7">
        <f>IF(K313="","",+K313*3.281)</f>
        <v>1607.69</v>
      </c>
      <c r="K313" s="7">
        <v>490</v>
      </c>
      <c r="L313" s="42" t="s">
        <v>25</v>
      </c>
      <c r="M313" s="8">
        <v>14</v>
      </c>
      <c r="N313" s="8">
        <v>32</v>
      </c>
      <c r="O313" s="9">
        <v>428</v>
      </c>
      <c r="P313" s="43" t="s">
        <v>196</v>
      </c>
      <c r="Q313" s="10">
        <v>123.4</v>
      </c>
      <c r="R313" s="44" t="s">
        <v>28</v>
      </c>
      <c r="S313" s="38" t="s">
        <v>259</v>
      </c>
      <c r="T313" s="65"/>
    </row>
    <row r="314" spans="1:18" ht="12" customHeight="1">
      <c r="A314" s="40">
        <v>313</v>
      </c>
      <c r="B314" s="51" t="s">
        <v>167</v>
      </c>
      <c r="C314" s="21" t="s">
        <v>490</v>
      </c>
      <c r="D314" s="122">
        <v>40</v>
      </c>
      <c r="E314" s="130">
        <v>12.74</v>
      </c>
      <c r="F314" s="124" t="s">
        <v>39</v>
      </c>
      <c r="G314" s="125">
        <v>4</v>
      </c>
      <c r="H314" s="126">
        <v>23.105</v>
      </c>
      <c r="I314" s="1" t="s">
        <v>278</v>
      </c>
      <c r="J314" s="7">
        <f>IF(K314="","",+K314*3.281)</f>
        <v>1574.88</v>
      </c>
      <c r="K314" s="7">
        <v>480</v>
      </c>
      <c r="L314" s="42" t="s">
        <v>25</v>
      </c>
      <c r="M314" s="8">
        <v>15</v>
      </c>
      <c r="N314" s="8">
        <v>33</v>
      </c>
      <c r="O314" s="9" t="s">
        <v>412</v>
      </c>
      <c r="P314" s="43" t="s">
        <v>196</v>
      </c>
      <c r="Q314" s="10">
        <v>129.975</v>
      </c>
      <c r="R314" s="44" t="s">
        <v>28</v>
      </c>
    </row>
    <row r="315" spans="1:20" ht="12" customHeight="1">
      <c r="A315" s="40">
        <v>314</v>
      </c>
      <c r="B315" s="51" t="s">
        <v>323</v>
      </c>
      <c r="C315" s="21" t="s">
        <v>490</v>
      </c>
      <c r="D315" s="122">
        <v>40</v>
      </c>
      <c r="E315" s="130">
        <v>1.567</v>
      </c>
      <c r="F315" s="124" t="s">
        <v>39</v>
      </c>
      <c r="G315" s="125">
        <v>4</v>
      </c>
      <c r="H315" s="126">
        <v>4.159</v>
      </c>
      <c r="I315" s="1" t="s">
        <v>278</v>
      </c>
      <c r="J315" s="7">
        <f>IF(K315="","",+K315*3.281)</f>
        <v>1804.5500000000002</v>
      </c>
      <c r="K315" s="7">
        <v>550</v>
      </c>
      <c r="L315" s="46" t="s">
        <v>25</v>
      </c>
      <c r="M315" s="8">
        <v>5</v>
      </c>
      <c r="N315" s="8">
        <v>23</v>
      </c>
      <c r="O315" s="9" t="s">
        <v>277</v>
      </c>
      <c r="P315" s="43" t="s">
        <v>35</v>
      </c>
      <c r="Q315" s="10">
        <v>129.975</v>
      </c>
      <c r="R315" s="44" t="s">
        <v>28</v>
      </c>
      <c r="S315" s="38" t="s">
        <v>739</v>
      </c>
      <c r="T315" s="65" t="s">
        <v>740</v>
      </c>
    </row>
    <row r="316" spans="1:20" ht="12" customHeight="1">
      <c r="A316" s="40">
        <v>315</v>
      </c>
      <c r="B316" s="51" t="s">
        <v>322</v>
      </c>
      <c r="C316" s="21" t="s">
        <v>490</v>
      </c>
      <c r="D316" s="122">
        <v>40</v>
      </c>
      <c r="E316" s="130">
        <v>14.175</v>
      </c>
      <c r="F316" s="124" t="s">
        <v>39</v>
      </c>
      <c r="G316" s="125">
        <v>4</v>
      </c>
      <c r="H316" s="126">
        <v>1.455</v>
      </c>
      <c r="I316" s="1" t="s">
        <v>278</v>
      </c>
      <c r="J316" s="7">
        <f>IF(K316="","",+K316*3.281)</f>
        <v>2053.906</v>
      </c>
      <c r="K316" s="7">
        <v>626</v>
      </c>
      <c r="L316" s="42" t="s">
        <v>25</v>
      </c>
      <c r="M316" s="8">
        <v>8</v>
      </c>
      <c r="N316" s="8">
        <v>26</v>
      </c>
      <c r="O316" s="9">
        <v>900</v>
      </c>
      <c r="P316" s="43" t="s">
        <v>196</v>
      </c>
      <c r="Q316" s="10">
        <v>123.5</v>
      </c>
      <c r="R316" s="44" t="s">
        <v>28</v>
      </c>
      <c r="S316" s="38" t="s">
        <v>616</v>
      </c>
      <c r="T316" s="65" t="s">
        <v>617</v>
      </c>
    </row>
    <row r="317" spans="1:20" ht="12" customHeight="1">
      <c r="A317" s="40">
        <v>316</v>
      </c>
      <c r="B317" s="149" t="s">
        <v>738</v>
      </c>
      <c r="C317" s="21" t="s">
        <v>490</v>
      </c>
      <c r="D317" s="122">
        <v>40</v>
      </c>
      <c r="E317" s="130">
        <v>1.349</v>
      </c>
      <c r="F317" s="124" t="s">
        <v>39</v>
      </c>
      <c r="G317" s="125">
        <v>4</v>
      </c>
      <c r="H317" s="126">
        <v>33.42</v>
      </c>
      <c r="I317" s="1" t="s">
        <v>278</v>
      </c>
      <c r="J317" s="7">
        <f>+K317*3.281</f>
        <v>1509.26</v>
      </c>
      <c r="K317" s="7">
        <v>460</v>
      </c>
      <c r="L317" s="45" t="s">
        <v>25</v>
      </c>
      <c r="M317" s="8">
        <v>9</v>
      </c>
      <c r="N317" s="8">
        <v>27</v>
      </c>
      <c r="O317" s="9" t="s">
        <v>207</v>
      </c>
      <c r="P317" s="43" t="s">
        <v>196</v>
      </c>
      <c r="Q317" s="10">
        <v>129.975</v>
      </c>
      <c r="R317" s="44"/>
      <c r="S317" s="38">
        <v>669452127</v>
      </c>
      <c r="T317" s="65" t="s">
        <v>736</v>
      </c>
    </row>
    <row r="318" spans="1:18" ht="12" customHeight="1">
      <c r="A318" s="40">
        <v>317</v>
      </c>
      <c r="B318" s="41" t="s">
        <v>406</v>
      </c>
      <c r="C318" s="9" t="s">
        <v>490</v>
      </c>
      <c r="D318" s="3">
        <v>39</v>
      </c>
      <c r="E318" s="4">
        <v>17.838</v>
      </c>
      <c r="F318" s="1" t="s">
        <v>39</v>
      </c>
      <c r="G318" s="5">
        <v>3</v>
      </c>
      <c r="H318" s="6">
        <v>49.882</v>
      </c>
      <c r="I318" s="1" t="s">
        <v>278</v>
      </c>
      <c r="J318" s="7">
        <f>IF(K318="","",+K318*3.281)</f>
        <v>3281</v>
      </c>
      <c r="K318" s="9">
        <v>1000</v>
      </c>
      <c r="L318" s="45"/>
      <c r="M318" s="8">
        <v>7</v>
      </c>
      <c r="N318" s="8">
        <v>25</v>
      </c>
      <c r="O318" s="9">
        <v>780</v>
      </c>
      <c r="P318" s="43" t="s">
        <v>261</v>
      </c>
      <c r="Q318" s="10"/>
      <c r="R318" s="44" t="s">
        <v>28</v>
      </c>
    </row>
    <row r="319" spans="1:18" ht="12" customHeight="1">
      <c r="A319" s="40">
        <v>318</v>
      </c>
      <c r="B319" s="51" t="s">
        <v>590</v>
      </c>
      <c r="C319" s="24" t="s">
        <v>490</v>
      </c>
      <c r="D319" s="3">
        <v>39</v>
      </c>
      <c r="E319" s="4">
        <v>46.329</v>
      </c>
      <c r="F319" s="1" t="s">
        <v>39</v>
      </c>
      <c r="G319" s="5">
        <v>3</v>
      </c>
      <c r="H319" s="6">
        <v>36.225</v>
      </c>
      <c r="I319" s="1" t="s">
        <v>278</v>
      </c>
      <c r="J319" s="7">
        <f>+K319*3.281</f>
        <v>2096.559</v>
      </c>
      <c r="K319" s="7">
        <v>639</v>
      </c>
      <c r="L319" s="42"/>
      <c r="M319" s="8">
        <v>1</v>
      </c>
      <c r="N319" s="8">
        <v>19</v>
      </c>
      <c r="O319" s="9">
        <v>579</v>
      </c>
      <c r="P319" s="43" t="s">
        <v>220</v>
      </c>
      <c r="Q319" s="10"/>
      <c r="R319" s="44" t="s">
        <v>28</v>
      </c>
    </row>
    <row r="320" spans="1:18" ht="12" customHeight="1">
      <c r="A320" s="40">
        <v>319</v>
      </c>
      <c r="B320" s="41" t="s">
        <v>762</v>
      </c>
      <c r="C320" s="9" t="s">
        <v>490</v>
      </c>
      <c r="D320" s="3">
        <v>40</v>
      </c>
      <c r="E320" s="4">
        <v>14.957</v>
      </c>
      <c r="F320" s="1" t="s">
        <v>39</v>
      </c>
      <c r="G320" s="5">
        <v>4</v>
      </c>
      <c r="H320" s="6">
        <v>47.271</v>
      </c>
      <c r="I320" s="1" t="s">
        <v>278</v>
      </c>
      <c r="J320" s="7">
        <f>IF(K320="","",+K320*3.281)</f>
        <v>1410.8300000000002</v>
      </c>
      <c r="K320" s="7">
        <v>430</v>
      </c>
      <c r="L320" s="42"/>
      <c r="M320" s="8">
        <v>5</v>
      </c>
      <c r="N320" s="8">
        <f>IF(M320&gt;17.9,M320-18,M320+18)</f>
        <v>23</v>
      </c>
      <c r="O320" s="9">
        <v>950</v>
      </c>
      <c r="P320" s="43" t="s">
        <v>196</v>
      </c>
      <c r="Q320" s="10">
        <v>123.5</v>
      </c>
      <c r="R320" s="44" t="s">
        <v>28</v>
      </c>
    </row>
    <row r="321" spans="1:20" ht="12" customHeight="1">
      <c r="A321" s="40">
        <v>320</v>
      </c>
      <c r="B321" s="41" t="s">
        <v>360</v>
      </c>
      <c r="C321" s="9" t="s">
        <v>490</v>
      </c>
      <c r="D321" s="3">
        <v>39</v>
      </c>
      <c r="E321" s="4">
        <v>43.121</v>
      </c>
      <c r="F321" s="1" t="s">
        <v>39</v>
      </c>
      <c r="G321" s="5">
        <v>3</v>
      </c>
      <c r="H321" s="6">
        <v>18.27</v>
      </c>
      <c r="I321" s="1" t="s">
        <v>278</v>
      </c>
      <c r="J321" s="7">
        <f>+K321*3.281</f>
        <v>2198.27</v>
      </c>
      <c r="K321" s="7">
        <v>670</v>
      </c>
      <c r="L321" s="42" t="s">
        <v>25</v>
      </c>
      <c r="M321" s="8">
        <v>12</v>
      </c>
      <c r="N321" s="8">
        <v>30</v>
      </c>
      <c r="O321" s="9">
        <v>810</v>
      </c>
      <c r="P321" s="43" t="s">
        <v>196</v>
      </c>
      <c r="Q321" s="10">
        <v>123.375</v>
      </c>
      <c r="R321" s="44" t="s">
        <v>28</v>
      </c>
      <c r="S321" s="38" t="s">
        <v>361</v>
      </c>
      <c r="T321" s="65" t="s">
        <v>362</v>
      </c>
    </row>
    <row r="322" spans="1:18" ht="12" customHeight="1">
      <c r="A322" s="40">
        <v>321</v>
      </c>
      <c r="B322" s="112" t="s">
        <v>881</v>
      </c>
      <c r="C322" s="21" t="s">
        <v>490</v>
      </c>
      <c r="D322" s="3">
        <v>39</v>
      </c>
      <c r="E322" s="4">
        <v>30.649</v>
      </c>
      <c r="F322" s="1" t="s">
        <v>39</v>
      </c>
      <c r="G322" s="5">
        <v>4</v>
      </c>
      <c r="H322" s="6">
        <v>1.462</v>
      </c>
      <c r="I322" s="1" t="s">
        <v>278</v>
      </c>
      <c r="J322" s="7">
        <f>+K322*3.281</f>
        <v>2952.9</v>
      </c>
      <c r="K322" s="162">
        <v>900</v>
      </c>
      <c r="M322" s="8">
        <v>9</v>
      </c>
      <c r="N322" s="8">
        <v>27</v>
      </c>
      <c r="O322" s="9">
        <v>630</v>
      </c>
      <c r="P322" s="43" t="s">
        <v>220</v>
      </c>
      <c r="Q322" s="10"/>
      <c r="R322" s="44"/>
    </row>
    <row r="323" spans="1:20" ht="12" customHeight="1">
      <c r="A323" s="40">
        <v>322</v>
      </c>
      <c r="B323" s="41" t="s">
        <v>658</v>
      </c>
      <c r="C323" s="9" t="s">
        <v>490</v>
      </c>
      <c r="D323" s="3">
        <v>39</v>
      </c>
      <c r="E323" s="4">
        <v>56.311</v>
      </c>
      <c r="F323" s="1" t="s">
        <v>39</v>
      </c>
      <c r="G323" s="5">
        <v>3</v>
      </c>
      <c r="H323" s="6">
        <v>30.003</v>
      </c>
      <c r="I323" s="1" t="s">
        <v>278</v>
      </c>
      <c r="J323" s="7">
        <f>IF(K323="","",+K323*3.281)</f>
        <v>2404.973</v>
      </c>
      <c r="K323" s="7">
        <v>733</v>
      </c>
      <c r="L323" s="42" t="s">
        <v>25</v>
      </c>
      <c r="M323" s="8">
        <v>10</v>
      </c>
      <c r="N323" s="8">
        <f>IF(M323&gt;17.9,M323-18,M323+18)</f>
        <v>28</v>
      </c>
      <c r="O323" s="9">
        <v>1120</v>
      </c>
      <c r="P323" s="43" t="s">
        <v>196</v>
      </c>
      <c r="Q323" s="10">
        <v>122.6</v>
      </c>
      <c r="R323" s="44" t="s">
        <v>28</v>
      </c>
      <c r="S323" s="38">
        <v>925130700</v>
      </c>
      <c r="T323" s="65" t="s">
        <v>585</v>
      </c>
    </row>
    <row r="324" spans="1:18" ht="12" customHeight="1">
      <c r="A324" s="40">
        <v>323</v>
      </c>
      <c r="B324" s="41" t="s">
        <v>889</v>
      </c>
      <c r="C324" s="21" t="s">
        <v>490</v>
      </c>
      <c r="D324" s="3">
        <v>39</v>
      </c>
      <c r="E324" s="4">
        <v>41.606</v>
      </c>
      <c r="F324" s="1" t="s">
        <v>39</v>
      </c>
      <c r="G324" s="5">
        <v>3</v>
      </c>
      <c r="H324" s="6">
        <v>56.045</v>
      </c>
      <c r="I324" s="1" t="s">
        <v>278</v>
      </c>
      <c r="J324" s="7"/>
      <c r="K324" s="7"/>
      <c r="L324" s="42"/>
      <c r="M324" s="8">
        <v>9</v>
      </c>
      <c r="N324" s="8">
        <v>27</v>
      </c>
      <c r="O324" s="9" t="s">
        <v>890</v>
      </c>
      <c r="P324" s="43" t="s">
        <v>220</v>
      </c>
      <c r="Q324" s="10"/>
      <c r="R324" s="44"/>
    </row>
    <row r="325" spans="1:19" ht="12" customHeight="1">
      <c r="A325" s="40">
        <v>324</v>
      </c>
      <c r="B325" s="41" t="s">
        <v>168</v>
      </c>
      <c r="C325" s="9" t="s">
        <v>490</v>
      </c>
      <c r="D325" s="3">
        <v>39</v>
      </c>
      <c r="E325" s="4">
        <v>33.848</v>
      </c>
      <c r="F325" s="1" t="s">
        <v>39</v>
      </c>
      <c r="G325" s="5">
        <v>3</v>
      </c>
      <c r="H325" s="6">
        <v>14.962</v>
      </c>
      <c r="I325" s="1" t="s">
        <v>278</v>
      </c>
      <c r="J325" s="7">
        <f>IF(K325="","",+K325*3.281)</f>
        <v>2404.973</v>
      </c>
      <c r="K325" s="7">
        <v>733</v>
      </c>
      <c r="L325" s="42" t="s">
        <v>25</v>
      </c>
      <c r="M325" s="8">
        <v>9</v>
      </c>
      <c r="N325" s="8">
        <f>IF(M325&gt;17.9,M325-18,M325+18)</f>
        <v>27</v>
      </c>
      <c r="O325" s="9" t="s">
        <v>262</v>
      </c>
      <c r="P325" s="43" t="s">
        <v>220</v>
      </c>
      <c r="Q325" s="10">
        <v>123.5</v>
      </c>
      <c r="R325" s="44" t="s">
        <v>28</v>
      </c>
      <c r="S325" s="38">
        <v>92516100</v>
      </c>
    </row>
    <row r="326" spans="1:18" ht="12" customHeight="1">
      <c r="A326" s="40">
        <v>325</v>
      </c>
      <c r="B326" s="112" t="s">
        <v>660</v>
      </c>
      <c r="C326" s="9" t="s">
        <v>490</v>
      </c>
      <c r="D326" s="3">
        <v>39</v>
      </c>
      <c r="E326" s="4">
        <v>34.627</v>
      </c>
      <c r="F326" s="1" t="s">
        <v>39</v>
      </c>
      <c r="G326" s="5">
        <v>3</v>
      </c>
      <c r="H326" s="6">
        <v>1.342</v>
      </c>
      <c r="I326" s="1" t="s">
        <v>278</v>
      </c>
      <c r="J326" s="7">
        <f>IF(K326="","",+K326*3.281)</f>
      </c>
      <c r="K326" s="7"/>
      <c r="M326" s="8"/>
      <c r="N326" s="8"/>
      <c r="P326" s="43"/>
      <c r="Q326" s="10"/>
      <c r="R326" s="44" t="s">
        <v>28</v>
      </c>
    </row>
    <row r="327" spans="1:20" ht="12" customHeight="1">
      <c r="A327" s="40">
        <v>326</v>
      </c>
      <c r="B327" s="41" t="s">
        <v>407</v>
      </c>
      <c r="C327" s="9" t="s">
        <v>490</v>
      </c>
      <c r="D327" s="3">
        <v>39</v>
      </c>
      <c r="E327" s="4">
        <v>41.676</v>
      </c>
      <c r="F327" s="1" t="s">
        <v>39</v>
      </c>
      <c r="G327" s="5">
        <v>3</v>
      </c>
      <c r="H327" s="6">
        <v>55.969</v>
      </c>
      <c r="I327" s="1" t="s">
        <v>278</v>
      </c>
      <c r="J327" s="7">
        <f>+K327*3.281</f>
        <v>2408.254</v>
      </c>
      <c r="K327" s="9">
        <v>734</v>
      </c>
      <c r="L327" s="45" t="s">
        <v>25</v>
      </c>
      <c r="M327" s="8">
        <v>9</v>
      </c>
      <c r="N327" s="8">
        <v>27</v>
      </c>
      <c r="O327" s="9" t="s">
        <v>251</v>
      </c>
      <c r="P327" s="43" t="s">
        <v>293</v>
      </c>
      <c r="Q327" s="10">
        <v>133.125</v>
      </c>
      <c r="R327" s="44" t="s">
        <v>28</v>
      </c>
      <c r="S327" s="38">
        <v>628331481</v>
      </c>
      <c r="T327" s="65" t="s">
        <v>767</v>
      </c>
    </row>
    <row r="328" spans="1:20" ht="12" customHeight="1">
      <c r="A328" s="40">
        <v>327</v>
      </c>
      <c r="B328" s="41" t="s">
        <v>171</v>
      </c>
      <c r="C328" s="9" t="s">
        <v>490</v>
      </c>
      <c r="D328" s="3">
        <v>39</v>
      </c>
      <c r="E328" s="4">
        <v>58.512</v>
      </c>
      <c r="F328" s="1" t="s">
        <v>39</v>
      </c>
      <c r="G328" s="5">
        <v>3</v>
      </c>
      <c r="H328" s="6">
        <v>12.187</v>
      </c>
      <c r="I328" s="1" t="s">
        <v>278</v>
      </c>
      <c r="J328" s="7">
        <f>+K328*3.281</f>
        <v>2559.1800000000003</v>
      </c>
      <c r="K328" s="7">
        <v>780</v>
      </c>
      <c r="L328" s="42" t="s">
        <v>37</v>
      </c>
      <c r="M328" s="8">
        <v>16</v>
      </c>
      <c r="N328" s="8">
        <v>34</v>
      </c>
      <c r="O328" s="9" t="s">
        <v>708</v>
      </c>
      <c r="P328" s="43" t="s">
        <v>241</v>
      </c>
      <c r="Q328" s="10"/>
      <c r="R328" s="44" t="s">
        <v>28</v>
      </c>
      <c r="S328" s="38" t="s">
        <v>263</v>
      </c>
      <c r="T328" s="65" t="s">
        <v>901</v>
      </c>
    </row>
    <row r="329" spans="1:20" ht="12" customHeight="1">
      <c r="A329" s="40">
        <v>328</v>
      </c>
      <c r="B329" s="41" t="s">
        <v>772</v>
      </c>
      <c r="C329" s="9" t="s">
        <v>490</v>
      </c>
      <c r="D329" s="3">
        <v>40</v>
      </c>
      <c r="E329" s="4">
        <v>6.041</v>
      </c>
      <c r="F329" s="1" t="s">
        <v>39</v>
      </c>
      <c r="G329" s="5">
        <v>4</v>
      </c>
      <c r="H329" s="6">
        <v>17.567</v>
      </c>
      <c r="I329" s="1" t="s">
        <v>278</v>
      </c>
      <c r="J329" s="7">
        <f>+K329*3.281</f>
        <v>1978.443</v>
      </c>
      <c r="K329" s="7">
        <v>603</v>
      </c>
      <c r="L329" s="42" t="s">
        <v>25</v>
      </c>
      <c r="M329" s="8">
        <v>9</v>
      </c>
      <c r="N329" s="8">
        <v>27</v>
      </c>
      <c r="O329" s="9" t="s">
        <v>288</v>
      </c>
      <c r="P329" s="43" t="s">
        <v>304</v>
      </c>
      <c r="Q329" s="10"/>
      <c r="R329" s="44" t="s">
        <v>28</v>
      </c>
      <c r="S329" s="38">
        <v>687714564</v>
      </c>
      <c r="T329" s="65" t="s">
        <v>786</v>
      </c>
    </row>
    <row r="330" spans="1:18" ht="12" customHeight="1">
      <c r="A330" s="40">
        <v>329</v>
      </c>
      <c r="B330" s="41" t="s">
        <v>169</v>
      </c>
      <c r="C330" s="9" t="s">
        <v>490</v>
      </c>
      <c r="D330" s="3">
        <v>39</v>
      </c>
      <c r="E330" s="4">
        <v>24.604</v>
      </c>
      <c r="F330" s="1" t="s">
        <v>39</v>
      </c>
      <c r="G330" s="5">
        <v>3</v>
      </c>
      <c r="H330" s="6">
        <v>49.736</v>
      </c>
      <c r="I330" s="1" t="s">
        <v>278</v>
      </c>
      <c r="J330" s="7">
        <f>IF(K330="","",+K330*3.281)</f>
        <v>2526.37</v>
      </c>
      <c r="K330" s="7">
        <v>770</v>
      </c>
      <c r="L330" s="42"/>
      <c r="M330" s="8">
        <v>9</v>
      </c>
      <c r="N330" s="8">
        <v>27</v>
      </c>
      <c r="O330" s="9">
        <v>570</v>
      </c>
      <c r="P330" s="43" t="s">
        <v>202</v>
      </c>
      <c r="Q330" s="10"/>
      <c r="R330" s="44" t="s">
        <v>28</v>
      </c>
    </row>
    <row r="331" spans="1:18" ht="12" customHeight="1">
      <c r="A331" s="40">
        <v>330</v>
      </c>
      <c r="B331" s="41" t="s">
        <v>170</v>
      </c>
      <c r="C331" s="9" t="s">
        <v>490</v>
      </c>
      <c r="D331" s="3">
        <v>39</v>
      </c>
      <c r="E331" s="4">
        <v>59.143</v>
      </c>
      <c r="F331" s="1" t="s">
        <v>39</v>
      </c>
      <c r="G331" s="5">
        <v>4</v>
      </c>
      <c r="H331" s="6">
        <v>59.786</v>
      </c>
      <c r="I331" s="1" t="s">
        <v>278</v>
      </c>
      <c r="J331" s="7">
        <f>IF(K331="","",+K331*3.281)</f>
      </c>
      <c r="K331" s="7"/>
      <c r="L331" s="42"/>
      <c r="M331" s="8"/>
      <c r="N331" s="8"/>
      <c r="O331" s="9"/>
      <c r="P331" s="43"/>
      <c r="Q331" s="10"/>
      <c r="R331" s="44" t="s">
        <v>28</v>
      </c>
    </row>
    <row r="332" spans="1:18" ht="12" customHeight="1">
      <c r="A332" s="40">
        <v>331</v>
      </c>
      <c r="B332" s="41" t="s">
        <v>831</v>
      </c>
      <c r="C332" s="9" t="s">
        <v>490</v>
      </c>
      <c r="D332" s="3">
        <v>39</v>
      </c>
      <c r="E332" s="4">
        <v>52.186000199999825</v>
      </c>
      <c r="F332" s="1" t="s">
        <v>39</v>
      </c>
      <c r="G332" s="5">
        <v>3</v>
      </c>
      <c r="H332" s="6">
        <v>42.81300000000001</v>
      </c>
      <c r="I332" s="1" t="s">
        <v>278</v>
      </c>
      <c r="J332" s="7">
        <f>IF(K332="","",+K332*3.281)</f>
        <v>1706.1200000000001</v>
      </c>
      <c r="K332" s="7">
        <v>520</v>
      </c>
      <c r="L332" s="42" t="s">
        <v>37</v>
      </c>
      <c r="M332" s="8">
        <v>12</v>
      </c>
      <c r="N332" s="8">
        <v>30</v>
      </c>
      <c r="O332" s="9">
        <v>900</v>
      </c>
      <c r="P332" s="43" t="s">
        <v>202</v>
      </c>
      <c r="Q332" s="10"/>
      <c r="R332" s="44" t="s">
        <v>28</v>
      </c>
    </row>
    <row r="333" spans="1:18" ht="12" customHeight="1">
      <c r="A333" s="40">
        <v>332</v>
      </c>
      <c r="B333" s="54" t="s">
        <v>98</v>
      </c>
      <c r="C333" s="9" t="s">
        <v>491</v>
      </c>
      <c r="D333" s="3">
        <v>40</v>
      </c>
      <c r="E333" s="4">
        <v>5.574</v>
      </c>
      <c r="F333" s="1" t="s">
        <v>39</v>
      </c>
      <c r="G333" s="5">
        <v>1</v>
      </c>
      <c r="H333" s="6">
        <v>12.631</v>
      </c>
      <c r="I333" s="1" t="s">
        <v>278</v>
      </c>
      <c r="J333" s="7">
        <f>IF(K333="","",+K333*3.281)</f>
        <v>3970.01</v>
      </c>
      <c r="K333" s="7">
        <v>1210</v>
      </c>
      <c r="L333" s="46" t="s">
        <v>37</v>
      </c>
      <c r="M333" s="8">
        <v>11</v>
      </c>
      <c r="N333" s="8">
        <v>29</v>
      </c>
      <c r="O333" s="9" t="s">
        <v>221</v>
      </c>
      <c r="P333" s="43" t="s">
        <v>220</v>
      </c>
      <c r="Q333" s="10"/>
      <c r="R333" s="44" t="s">
        <v>28</v>
      </c>
    </row>
    <row r="334" spans="1:19" ht="12" customHeight="1">
      <c r="A334" s="40">
        <v>333</v>
      </c>
      <c r="B334" s="41" t="s">
        <v>401</v>
      </c>
      <c r="C334" s="9" t="s">
        <v>491</v>
      </c>
      <c r="D334" s="3">
        <v>39</v>
      </c>
      <c r="E334" s="4">
        <v>13.626</v>
      </c>
      <c r="F334" s="1" t="s">
        <v>39</v>
      </c>
      <c r="G334" s="5">
        <v>0</v>
      </c>
      <c r="H334" s="6">
        <v>21.911</v>
      </c>
      <c r="I334" s="1" t="s">
        <v>278</v>
      </c>
      <c r="J334" s="7">
        <f aca="true" t="shared" si="16" ref="J334:J345">+K334*3.281</f>
        <v>26.248</v>
      </c>
      <c r="K334" s="7">
        <v>8</v>
      </c>
      <c r="L334" s="42" t="s">
        <v>25</v>
      </c>
      <c r="M334" s="8">
        <v>8</v>
      </c>
      <c r="N334" s="8">
        <v>26</v>
      </c>
      <c r="O334" s="9">
        <v>200</v>
      </c>
      <c r="P334" s="43" t="s">
        <v>241</v>
      </c>
      <c r="Q334" s="10"/>
      <c r="R334" s="44" t="s">
        <v>28</v>
      </c>
      <c r="S334" s="38" t="s">
        <v>264</v>
      </c>
    </row>
    <row r="335" spans="1:19" ht="12" customHeight="1">
      <c r="A335" s="40">
        <v>334</v>
      </c>
      <c r="B335" s="41" t="s">
        <v>400</v>
      </c>
      <c r="C335" s="9" t="s">
        <v>491</v>
      </c>
      <c r="D335" s="3">
        <v>39</v>
      </c>
      <c r="E335" s="4">
        <v>13.306</v>
      </c>
      <c r="F335" s="1" t="s">
        <v>39</v>
      </c>
      <c r="G335" s="5">
        <v>0</v>
      </c>
      <c r="H335" s="6">
        <v>22.086</v>
      </c>
      <c r="I335" s="1" t="s">
        <v>278</v>
      </c>
      <c r="J335" s="7">
        <f t="shared" si="16"/>
        <v>29.529</v>
      </c>
      <c r="K335" s="7">
        <v>9</v>
      </c>
      <c r="L335" s="45" t="s">
        <v>25</v>
      </c>
      <c r="M335" s="8">
        <v>10</v>
      </c>
      <c r="N335" s="8">
        <v>28</v>
      </c>
      <c r="O335" s="9" t="s">
        <v>399</v>
      </c>
      <c r="P335" s="43" t="s">
        <v>241</v>
      </c>
      <c r="Q335" s="10"/>
      <c r="R335" s="44" t="s">
        <v>28</v>
      </c>
      <c r="S335" s="38" t="s">
        <v>264</v>
      </c>
    </row>
    <row r="336" spans="1:18" ht="12" customHeight="1">
      <c r="A336" s="40">
        <v>335</v>
      </c>
      <c r="B336" s="41" t="s">
        <v>172</v>
      </c>
      <c r="C336" s="9" t="s">
        <v>491</v>
      </c>
      <c r="D336" s="3">
        <v>39</v>
      </c>
      <c r="E336" s="4">
        <v>44.196</v>
      </c>
      <c r="F336" s="1" t="s">
        <v>39</v>
      </c>
      <c r="G336" s="5">
        <v>1</v>
      </c>
      <c r="H336" s="6">
        <v>8.374</v>
      </c>
      <c r="I336" s="1" t="s">
        <v>278</v>
      </c>
      <c r="J336" s="7">
        <f t="shared" si="16"/>
        <v>2870.875</v>
      </c>
      <c r="K336" s="7">
        <v>875</v>
      </c>
      <c r="L336" s="42" t="s">
        <v>37</v>
      </c>
      <c r="M336" s="8">
        <v>12</v>
      </c>
      <c r="N336" s="8">
        <v>30</v>
      </c>
      <c r="O336" s="9" t="s">
        <v>265</v>
      </c>
      <c r="P336" s="43" t="s">
        <v>35</v>
      </c>
      <c r="Q336" s="10"/>
      <c r="R336" s="44" t="s">
        <v>28</v>
      </c>
    </row>
    <row r="337" spans="1:20" ht="12" customHeight="1">
      <c r="A337" s="40">
        <v>336</v>
      </c>
      <c r="B337" s="41" t="s">
        <v>308</v>
      </c>
      <c r="C337" s="9" t="s">
        <v>491</v>
      </c>
      <c r="D337" s="3">
        <v>38</v>
      </c>
      <c r="E337" s="4">
        <v>55.119</v>
      </c>
      <c r="F337" s="1" t="s">
        <v>39</v>
      </c>
      <c r="G337" s="5">
        <v>0</v>
      </c>
      <c r="H337" s="6">
        <v>21.274</v>
      </c>
      <c r="I337" s="1" t="s">
        <v>278</v>
      </c>
      <c r="J337" s="7">
        <f t="shared" si="16"/>
        <v>807.1260000000001</v>
      </c>
      <c r="K337" s="9">
        <v>246</v>
      </c>
      <c r="L337" s="52" t="s">
        <v>25</v>
      </c>
      <c r="M337" s="8">
        <v>9</v>
      </c>
      <c r="N337" s="8">
        <v>27</v>
      </c>
      <c r="O337" s="9" t="s">
        <v>568</v>
      </c>
      <c r="P337" s="43" t="s">
        <v>220</v>
      </c>
      <c r="Q337" s="23"/>
      <c r="R337" s="44" t="s">
        <v>28</v>
      </c>
      <c r="S337" s="38" t="s">
        <v>266</v>
      </c>
      <c r="T337" s="65" t="s">
        <v>638</v>
      </c>
    </row>
    <row r="338" spans="1:18" ht="12" customHeight="1">
      <c r="A338" s="40">
        <v>337</v>
      </c>
      <c r="B338" s="54" t="s">
        <v>173</v>
      </c>
      <c r="C338" s="9" t="s">
        <v>491</v>
      </c>
      <c r="D338" s="3">
        <v>38</v>
      </c>
      <c r="E338" s="4">
        <v>53.089</v>
      </c>
      <c r="F338" s="1" t="s">
        <v>39</v>
      </c>
      <c r="G338" s="5">
        <v>0</v>
      </c>
      <c r="H338" s="6">
        <v>22.408</v>
      </c>
      <c r="I338" s="1" t="s">
        <v>278</v>
      </c>
      <c r="J338" s="7">
        <f t="shared" si="16"/>
        <v>984.3000000000001</v>
      </c>
      <c r="K338" s="7">
        <v>300</v>
      </c>
      <c r="L338" s="42" t="s">
        <v>25</v>
      </c>
      <c r="M338" s="8">
        <v>9</v>
      </c>
      <c r="N338" s="8">
        <v>27</v>
      </c>
      <c r="O338" s="9" t="s">
        <v>267</v>
      </c>
      <c r="P338" s="43" t="s">
        <v>220</v>
      </c>
      <c r="Q338" s="10"/>
      <c r="R338" s="44" t="s">
        <v>28</v>
      </c>
    </row>
    <row r="339" spans="1:20" ht="12" customHeight="1">
      <c r="A339" s="40">
        <v>338</v>
      </c>
      <c r="B339" s="154" t="s">
        <v>823</v>
      </c>
      <c r="C339" s="21" t="s">
        <v>491</v>
      </c>
      <c r="D339" s="3">
        <v>39</v>
      </c>
      <c r="E339" s="4">
        <v>39.54</v>
      </c>
      <c r="F339" s="1" t="s">
        <v>39</v>
      </c>
      <c r="G339" s="5">
        <v>0</v>
      </c>
      <c r="H339" s="6">
        <v>48.634</v>
      </c>
      <c r="I339" s="1" t="s">
        <v>278</v>
      </c>
      <c r="J339" s="7">
        <f t="shared" si="16"/>
        <v>1181.16</v>
      </c>
      <c r="K339" s="7">
        <v>360</v>
      </c>
      <c r="L339" s="42" t="s">
        <v>37</v>
      </c>
      <c r="M339" s="8">
        <v>10</v>
      </c>
      <c r="N339" s="8">
        <v>28</v>
      </c>
      <c r="O339" s="9">
        <v>600</v>
      </c>
      <c r="P339" s="43" t="s">
        <v>35</v>
      </c>
      <c r="Q339" s="10"/>
      <c r="R339" s="44"/>
      <c r="S339" s="38" t="s">
        <v>895</v>
      </c>
      <c r="T339" s="65"/>
    </row>
    <row r="340" spans="1:18" ht="12" customHeight="1">
      <c r="A340" s="40">
        <v>339</v>
      </c>
      <c r="B340" s="169" t="s">
        <v>174</v>
      </c>
      <c r="C340" s="9" t="s">
        <v>491</v>
      </c>
      <c r="D340" s="3">
        <v>39</v>
      </c>
      <c r="E340" s="4">
        <v>7.714</v>
      </c>
      <c r="F340" s="1" t="s">
        <v>39</v>
      </c>
      <c r="G340" s="5">
        <v>0</v>
      </c>
      <c r="H340" s="6">
        <v>16.26</v>
      </c>
      <c r="I340" s="1" t="s">
        <v>278</v>
      </c>
      <c r="J340" s="7">
        <f t="shared" si="16"/>
        <v>16.405</v>
      </c>
      <c r="K340" s="7">
        <v>5</v>
      </c>
      <c r="L340" s="42" t="s">
        <v>37</v>
      </c>
      <c r="M340" s="8">
        <v>13</v>
      </c>
      <c r="N340" s="8">
        <v>31</v>
      </c>
      <c r="O340" s="9" t="s">
        <v>268</v>
      </c>
      <c r="P340" s="43" t="s">
        <v>220</v>
      </c>
      <c r="Q340" s="10"/>
      <c r="R340" s="44" t="s">
        <v>28</v>
      </c>
    </row>
    <row r="341" spans="1:18" ht="12" customHeight="1">
      <c r="A341" s="40">
        <v>340</v>
      </c>
      <c r="B341" s="54" t="s">
        <v>175</v>
      </c>
      <c r="C341" s="9" t="s">
        <v>491</v>
      </c>
      <c r="D341" s="3">
        <v>38</v>
      </c>
      <c r="E341" s="4">
        <v>56.59</v>
      </c>
      <c r="F341" s="1" t="s">
        <v>39</v>
      </c>
      <c r="G341" s="5">
        <v>0</v>
      </c>
      <c r="H341" s="6">
        <v>46.149</v>
      </c>
      <c r="I341" s="1" t="s">
        <v>278</v>
      </c>
      <c r="J341" s="7">
        <f t="shared" si="16"/>
        <v>1902.98</v>
      </c>
      <c r="K341" s="17">
        <v>580</v>
      </c>
      <c r="L341" s="50" t="s">
        <v>37</v>
      </c>
      <c r="M341" s="16">
        <v>7</v>
      </c>
      <c r="N341" s="16">
        <v>25</v>
      </c>
      <c r="O341" s="17" t="s">
        <v>269</v>
      </c>
      <c r="P341" s="49" t="s">
        <v>35</v>
      </c>
      <c r="Q341" s="18">
        <v>129.825</v>
      </c>
      <c r="R341" s="44" t="s">
        <v>28</v>
      </c>
    </row>
    <row r="342" spans="1:20" ht="12" customHeight="1">
      <c r="A342" s="40">
        <v>341</v>
      </c>
      <c r="B342" s="54" t="s">
        <v>438</v>
      </c>
      <c r="C342" s="9" t="s">
        <v>491</v>
      </c>
      <c r="D342" s="3">
        <v>39</v>
      </c>
      <c r="E342" s="4">
        <v>2.019</v>
      </c>
      <c r="F342" s="1" t="s">
        <v>39</v>
      </c>
      <c r="G342" s="5">
        <v>0</v>
      </c>
      <c r="H342" s="6">
        <v>28.533</v>
      </c>
      <c r="I342" s="1" t="s">
        <v>278</v>
      </c>
      <c r="J342" s="7">
        <f t="shared" si="16"/>
        <v>328.1</v>
      </c>
      <c r="K342" s="15">
        <v>100</v>
      </c>
      <c r="L342" s="48" t="s">
        <v>37</v>
      </c>
      <c r="M342" s="16">
        <v>10</v>
      </c>
      <c r="N342" s="16">
        <v>28</v>
      </c>
      <c r="O342" s="17">
        <v>300</v>
      </c>
      <c r="P342" s="174" t="s">
        <v>220</v>
      </c>
      <c r="Q342" s="18"/>
      <c r="R342" s="44" t="s">
        <v>28</v>
      </c>
      <c r="T342" s="31" t="s">
        <v>896</v>
      </c>
    </row>
    <row r="343" spans="1:20" ht="12" customHeight="1">
      <c r="A343" s="40">
        <v>342</v>
      </c>
      <c r="B343" s="154" t="s">
        <v>800</v>
      </c>
      <c r="C343" s="9" t="s">
        <v>491</v>
      </c>
      <c r="D343" s="3">
        <v>39</v>
      </c>
      <c r="E343" s="4">
        <v>34.069</v>
      </c>
      <c r="F343" s="1" t="s">
        <v>39</v>
      </c>
      <c r="G343" s="5">
        <v>1</v>
      </c>
      <c r="H343" s="6">
        <v>21.661</v>
      </c>
      <c r="I343" s="1" t="s">
        <v>278</v>
      </c>
      <c r="J343" s="7">
        <f t="shared" si="16"/>
        <v>2870.875</v>
      </c>
      <c r="K343" s="7">
        <v>875</v>
      </c>
      <c r="L343" s="42" t="s">
        <v>25</v>
      </c>
      <c r="M343" s="8">
        <v>16</v>
      </c>
      <c r="N343" s="8">
        <v>34</v>
      </c>
      <c r="O343" s="9" t="s">
        <v>801</v>
      </c>
      <c r="P343" s="43" t="s">
        <v>27</v>
      </c>
      <c r="Q343" s="10">
        <v>130.125</v>
      </c>
      <c r="R343" s="44"/>
      <c r="S343" s="38">
        <v>696984602</v>
      </c>
      <c r="T343" s="65" t="s">
        <v>802</v>
      </c>
    </row>
    <row r="344" spans="1:18" ht="12" customHeight="1">
      <c r="A344" s="40">
        <v>343</v>
      </c>
      <c r="B344" s="51" t="s">
        <v>176</v>
      </c>
      <c r="C344" s="9" t="s">
        <v>491</v>
      </c>
      <c r="D344" s="3">
        <v>39</v>
      </c>
      <c r="E344" s="4">
        <v>7.629</v>
      </c>
      <c r="F344" s="1" t="s">
        <v>39</v>
      </c>
      <c r="G344" s="5">
        <v>1</v>
      </c>
      <c r="H344" s="6">
        <v>6.34</v>
      </c>
      <c r="I344" s="1" t="s">
        <v>278</v>
      </c>
      <c r="J344" s="7">
        <f t="shared" si="16"/>
        <v>2198.27</v>
      </c>
      <c r="K344" s="7">
        <v>670</v>
      </c>
      <c r="L344" s="42" t="s">
        <v>25</v>
      </c>
      <c r="M344" s="8">
        <v>4</v>
      </c>
      <c r="N344" s="8">
        <v>22</v>
      </c>
      <c r="O344" s="9" t="s">
        <v>270</v>
      </c>
      <c r="P344" s="43"/>
      <c r="Q344" s="10"/>
      <c r="R344" s="44" t="s">
        <v>28</v>
      </c>
    </row>
    <row r="345" spans="1:20" ht="12" customHeight="1">
      <c r="A345" s="40">
        <v>344</v>
      </c>
      <c r="B345" s="54" t="s">
        <v>182</v>
      </c>
      <c r="C345" s="9" t="s">
        <v>491</v>
      </c>
      <c r="D345" s="3">
        <v>38</v>
      </c>
      <c r="E345" s="4">
        <v>47.207</v>
      </c>
      <c r="F345" s="1" t="s">
        <v>39</v>
      </c>
      <c r="G345" s="5">
        <v>0</v>
      </c>
      <c r="H345" s="6">
        <v>52.578</v>
      </c>
      <c r="I345" s="1" t="s">
        <v>278</v>
      </c>
      <c r="J345" s="7">
        <f t="shared" si="16"/>
        <v>1968.6000000000001</v>
      </c>
      <c r="K345" s="17">
        <v>600</v>
      </c>
      <c r="L345" s="50" t="s">
        <v>37</v>
      </c>
      <c r="M345" s="8">
        <v>4</v>
      </c>
      <c r="N345" s="8">
        <v>22</v>
      </c>
      <c r="O345" s="17" t="s">
        <v>274</v>
      </c>
      <c r="P345" s="49" t="s">
        <v>35</v>
      </c>
      <c r="Q345" s="18"/>
      <c r="R345" s="44" t="s">
        <v>28</v>
      </c>
      <c r="S345" s="38">
        <v>962253049</v>
      </c>
      <c r="T345" s="65" t="s">
        <v>803</v>
      </c>
    </row>
    <row r="346" spans="1:18" ht="12" customHeight="1">
      <c r="A346" s="40">
        <v>345</v>
      </c>
      <c r="B346" s="41" t="s">
        <v>99</v>
      </c>
      <c r="C346" s="9" t="s">
        <v>491</v>
      </c>
      <c r="D346" s="3">
        <v>39</v>
      </c>
      <c r="E346" s="4">
        <v>54.629</v>
      </c>
      <c r="F346" s="1" t="s">
        <v>39</v>
      </c>
      <c r="G346" s="5">
        <v>0</v>
      </c>
      <c r="H346" s="6">
        <v>56.799</v>
      </c>
      <c r="I346" s="1" t="s">
        <v>278</v>
      </c>
      <c r="J346" s="7">
        <f>IF(K346="","",+K346*3.281)</f>
        <v>3674.7200000000003</v>
      </c>
      <c r="K346" s="7">
        <v>1120</v>
      </c>
      <c r="L346" s="42" t="s">
        <v>37</v>
      </c>
      <c r="M346" s="8">
        <v>5</v>
      </c>
      <c r="N346" s="8">
        <v>24</v>
      </c>
      <c r="O346" s="9" t="s">
        <v>702</v>
      </c>
      <c r="P346" s="43" t="s">
        <v>35</v>
      </c>
      <c r="Q346" s="10"/>
      <c r="R346" s="44" t="s">
        <v>28</v>
      </c>
    </row>
    <row r="347" spans="1:20" ht="12" customHeight="1">
      <c r="A347" s="40">
        <v>346</v>
      </c>
      <c r="B347" s="41" t="s">
        <v>647</v>
      </c>
      <c r="C347" s="9" t="s">
        <v>491</v>
      </c>
      <c r="D347" s="3">
        <v>38</v>
      </c>
      <c r="E347" s="4">
        <v>49.087</v>
      </c>
      <c r="F347" s="1" t="s">
        <v>39</v>
      </c>
      <c r="G347" s="5">
        <v>0</v>
      </c>
      <c r="H347" s="6">
        <v>49.86</v>
      </c>
      <c r="I347" s="1" t="s">
        <v>278</v>
      </c>
      <c r="J347" s="7">
        <f aca="true" t="shared" si="17" ref="J347:J354">+K347*3.281</f>
        <v>1837.3600000000001</v>
      </c>
      <c r="K347" s="7">
        <v>560</v>
      </c>
      <c r="L347" s="45" t="s">
        <v>25</v>
      </c>
      <c r="M347" s="8">
        <v>4</v>
      </c>
      <c r="N347" s="8">
        <v>22</v>
      </c>
      <c r="O347" s="9">
        <v>400</v>
      </c>
      <c r="P347" s="43" t="s">
        <v>220</v>
      </c>
      <c r="Q347" s="10"/>
      <c r="R347" s="44"/>
      <c r="T347" s="65" t="s">
        <v>648</v>
      </c>
    </row>
    <row r="348" spans="1:20" ht="12" customHeight="1">
      <c r="A348" s="40">
        <v>347</v>
      </c>
      <c r="B348" s="41" t="s">
        <v>177</v>
      </c>
      <c r="C348" s="9" t="s">
        <v>491</v>
      </c>
      <c r="D348" s="3">
        <v>39</v>
      </c>
      <c r="E348" s="63">
        <v>40.461</v>
      </c>
      <c r="F348" s="1" t="s">
        <v>39</v>
      </c>
      <c r="G348" s="5">
        <v>0</v>
      </c>
      <c r="H348" s="148">
        <v>32.91</v>
      </c>
      <c r="I348" s="1" t="s">
        <v>278</v>
      </c>
      <c r="J348" s="7">
        <f t="shared" si="17"/>
        <v>623.39</v>
      </c>
      <c r="K348" s="7">
        <v>190</v>
      </c>
      <c r="L348" s="42" t="s">
        <v>25</v>
      </c>
      <c r="M348" s="8">
        <v>16</v>
      </c>
      <c r="N348" s="8">
        <v>34</v>
      </c>
      <c r="O348" s="9">
        <v>550</v>
      </c>
      <c r="P348" s="43" t="s">
        <v>220</v>
      </c>
      <c r="Q348" s="64"/>
      <c r="R348" s="44" t="s">
        <v>28</v>
      </c>
      <c r="S348" s="38" t="s">
        <v>711</v>
      </c>
      <c r="T348" s="65" t="s">
        <v>712</v>
      </c>
    </row>
    <row r="349" spans="1:20" ht="12" customHeight="1">
      <c r="A349" s="40">
        <v>348</v>
      </c>
      <c r="B349" s="41" t="s">
        <v>789</v>
      </c>
      <c r="C349" s="9" t="s">
        <v>491</v>
      </c>
      <c r="D349" s="3">
        <v>39</v>
      </c>
      <c r="E349" s="4">
        <v>29.238</v>
      </c>
      <c r="F349" s="1" t="s">
        <v>39</v>
      </c>
      <c r="G349" s="5">
        <v>1</v>
      </c>
      <c r="H349" s="6">
        <v>2.121</v>
      </c>
      <c r="I349" s="1" t="s">
        <v>278</v>
      </c>
      <c r="J349" s="7">
        <f t="shared" si="17"/>
        <v>2345.915</v>
      </c>
      <c r="K349" s="7">
        <v>715</v>
      </c>
      <c r="L349" s="45" t="s">
        <v>25</v>
      </c>
      <c r="M349" s="8">
        <v>8</v>
      </c>
      <c r="N349" s="8">
        <v>26</v>
      </c>
      <c r="O349" s="9" t="s">
        <v>235</v>
      </c>
      <c r="P349" s="43" t="s">
        <v>35</v>
      </c>
      <c r="Q349" s="10"/>
      <c r="R349" s="44" t="s">
        <v>28</v>
      </c>
      <c r="S349" s="38">
        <v>689373598</v>
      </c>
      <c r="T349" s="65" t="s">
        <v>790</v>
      </c>
    </row>
    <row r="350" spans="1:18" ht="12" customHeight="1">
      <c r="A350" s="40">
        <v>349</v>
      </c>
      <c r="B350" s="41" t="s">
        <v>178</v>
      </c>
      <c r="C350" s="9" t="s">
        <v>491</v>
      </c>
      <c r="D350" s="3">
        <v>39</v>
      </c>
      <c r="E350" s="4">
        <v>26.537</v>
      </c>
      <c r="F350" s="1" t="s">
        <v>39</v>
      </c>
      <c r="G350" s="5">
        <v>1</v>
      </c>
      <c r="H350" s="6">
        <v>2.931</v>
      </c>
      <c r="I350" s="1" t="s">
        <v>278</v>
      </c>
      <c r="J350" s="7">
        <f t="shared" si="17"/>
        <v>2739.635</v>
      </c>
      <c r="K350" s="7">
        <v>835</v>
      </c>
      <c r="L350" s="42" t="s">
        <v>37</v>
      </c>
      <c r="M350" s="8">
        <v>9</v>
      </c>
      <c r="N350" s="8">
        <v>27</v>
      </c>
      <c r="O350" s="9" t="s">
        <v>271</v>
      </c>
      <c r="P350" s="43" t="s">
        <v>35</v>
      </c>
      <c r="Q350" s="10"/>
      <c r="R350" s="44" t="s">
        <v>28</v>
      </c>
    </row>
    <row r="351" spans="1:20" ht="12" customHeight="1">
      <c r="A351" s="40">
        <v>350</v>
      </c>
      <c r="B351" s="41" t="s">
        <v>353</v>
      </c>
      <c r="C351" s="9" t="s">
        <v>491</v>
      </c>
      <c r="D351" s="3">
        <v>39</v>
      </c>
      <c r="E351" s="4">
        <v>28.488</v>
      </c>
      <c r="F351" s="1" t="s">
        <v>39</v>
      </c>
      <c r="G351" s="5">
        <v>1</v>
      </c>
      <c r="H351" s="6">
        <v>2.13</v>
      </c>
      <c r="I351" s="1" t="s">
        <v>278</v>
      </c>
      <c r="J351" s="7">
        <f t="shared" si="17"/>
        <v>2345.915</v>
      </c>
      <c r="K351" s="7">
        <v>715</v>
      </c>
      <c r="L351" s="42" t="s">
        <v>25</v>
      </c>
      <c r="M351" s="8">
        <v>10</v>
      </c>
      <c r="N351" s="8">
        <v>28</v>
      </c>
      <c r="O351" s="9" t="s">
        <v>272</v>
      </c>
      <c r="P351" s="43" t="s">
        <v>196</v>
      </c>
      <c r="Q351" s="152">
        <v>123.5</v>
      </c>
      <c r="R351" s="44" t="s">
        <v>28</v>
      </c>
      <c r="S351" s="38" t="s">
        <v>354</v>
      </c>
      <c r="T351" s="65" t="s">
        <v>631</v>
      </c>
    </row>
    <row r="352" spans="1:18" ht="12" customHeight="1">
      <c r="A352" s="40">
        <v>351</v>
      </c>
      <c r="B352" s="41" t="s">
        <v>179</v>
      </c>
      <c r="C352" s="9" t="s">
        <v>491</v>
      </c>
      <c r="D352" s="3">
        <v>39</v>
      </c>
      <c r="E352" s="4">
        <v>10.782</v>
      </c>
      <c r="F352" s="1" t="s">
        <v>39</v>
      </c>
      <c r="G352" s="5">
        <v>0</v>
      </c>
      <c r="H352" s="6">
        <v>20.318</v>
      </c>
      <c r="I352" s="1" t="s">
        <v>278</v>
      </c>
      <c r="J352" s="7">
        <f t="shared" si="17"/>
        <v>65.62</v>
      </c>
      <c r="K352" s="7">
        <v>20</v>
      </c>
      <c r="L352" s="42" t="s">
        <v>37</v>
      </c>
      <c r="M352" s="8">
        <v>18</v>
      </c>
      <c r="N352" s="8">
        <v>36</v>
      </c>
      <c r="O352" s="9" t="s">
        <v>273</v>
      </c>
      <c r="P352" s="43" t="s">
        <v>35</v>
      </c>
      <c r="Q352" s="64"/>
      <c r="R352" s="44" t="s">
        <v>28</v>
      </c>
    </row>
    <row r="353" spans="1:18" ht="12" customHeight="1">
      <c r="A353" s="40">
        <v>352</v>
      </c>
      <c r="B353" s="41" t="s">
        <v>180</v>
      </c>
      <c r="C353" s="9" t="s">
        <v>491</v>
      </c>
      <c r="D353" s="3">
        <v>39</v>
      </c>
      <c r="E353" s="63">
        <v>29.32</v>
      </c>
      <c r="F353" s="1" t="s">
        <v>39</v>
      </c>
      <c r="G353" s="5">
        <v>0</v>
      </c>
      <c r="H353" s="6">
        <v>54.133</v>
      </c>
      <c r="I353" s="1" t="s">
        <v>278</v>
      </c>
      <c r="J353" s="7">
        <f t="shared" si="17"/>
        <v>2788.85</v>
      </c>
      <c r="K353" s="7">
        <v>850</v>
      </c>
      <c r="L353" s="42" t="s">
        <v>37</v>
      </c>
      <c r="M353" s="8">
        <v>13</v>
      </c>
      <c r="N353" s="8">
        <v>31</v>
      </c>
      <c r="O353" s="9" t="s">
        <v>191</v>
      </c>
      <c r="P353" s="43" t="s">
        <v>35</v>
      </c>
      <c r="Q353" s="64"/>
      <c r="R353" s="44" t="s">
        <v>28</v>
      </c>
    </row>
    <row r="354" spans="1:18" ht="12" customHeight="1">
      <c r="A354" s="40">
        <v>353</v>
      </c>
      <c r="B354" s="41" t="s">
        <v>394</v>
      </c>
      <c r="C354" s="9" t="s">
        <v>491</v>
      </c>
      <c r="D354" s="3">
        <v>39</v>
      </c>
      <c r="E354" s="63">
        <v>16.249</v>
      </c>
      <c r="F354" s="1" t="s">
        <v>39</v>
      </c>
      <c r="G354" s="5">
        <v>0</v>
      </c>
      <c r="H354" s="6">
        <v>21.894</v>
      </c>
      <c r="I354" s="1" t="s">
        <v>278</v>
      </c>
      <c r="J354" s="7">
        <f t="shared" si="17"/>
        <v>19.686</v>
      </c>
      <c r="K354" s="7">
        <v>6</v>
      </c>
      <c r="L354" s="42" t="s">
        <v>37</v>
      </c>
      <c r="M354" s="8">
        <v>4</v>
      </c>
      <c r="N354" s="8">
        <v>22</v>
      </c>
      <c r="O354" s="9" t="s">
        <v>395</v>
      </c>
      <c r="P354" s="28" t="s">
        <v>27</v>
      </c>
      <c r="Q354" s="64"/>
      <c r="R354" s="44" t="s">
        <v>28</v>
      </c>
    </row>
    <row r="355" spans="1:18" ht="12" customHeight="1">
      <c r="A355" s="40">
        <v>354</v>
      </c>
      <c r="B355" s="41" t="s">
        <v>101</v>
      </c>
      <c r="C355" s="9" t="s">
        <v>491</v>
      </c>
      <c r="D355" s="3">
        <v>39</v>
      </c>
      <c r="E355" s="63">
        <v>43.801</v>
      </c>
      <c r="F355" s="1" t="s">
        <v>39</v>
      </c>
      <c r="G355" s="5">
        <v>0</v>
      </c>
      <c r="H355" s="6">
        <v>19.753</v>
      </c>
      <c r="I355" s="1" t="s">
        <v>278</v>
      </c>
      <c r="J355" s="7">
        <f>IF(K355="","",+K355*3.281)</f>
        <v>393.72</v>
      </c>
      <c r="K355" s="7">
        <v>120</v>
      </c>
      <c r="L355" s="42" t="s">
        <v>37</v>
      </c>
      <c r="M355" s="8">
        <v>18</v>
      </c>
      <c r="N355" s="8">
        <v>36</v>
      </c>
      <c r="O355" s="9">
        <v>480</v>
      </c>
      <c r="P355" s="173" t="s">
        <v>220</v>
      </c>
      <c r="Q355" s="64"/>
      <c r="R355" s="44" t="s">
        <v>28</v>
      </c>
    </row>
    <row r="356" spans="1:18" ht="12" customHeight="1">
      <c r="A356" s="40">
        <v>355</v>
      </c>
      <c r="B356" s="70" t="s">
        <v>181</v>
      </c>
      <c r="C356" s="9" t="s">
        <v>491</v>
      </c>
      <c r="D356" s="3">
        <v>39</v>
      </c>
      <c r="E356" s="63">
        <v>29.405</v>
      </c>
      <c r="F356" s="1" t="s">
        <v>39</v>
      </c>
      <c r="G356" s="5">
        <v>0</v>
      </c>
      <c r="H356" s="6">
        <v>29.208</v>
      </c>
      <c r="I356" s="1" t="s">
        <v>278</v>
      </c>
      <c r="J356" s="7">
        <f aca="true" t="shared" si="18" ref="J356:J364">+K356*3.281</f>
        <v>226.389</v>
      </c>
      <c r="K356" s="7">
        <v>69</v>
      </c>
      <c r="L356" s="42"/>
      <c r="M356" s="8" t="s">
        <v>190</v>
      </c>
      <c r="N356" s="8">
        <f>IF(M356&gt;17.9,M356-18,M356+18)</f>
        <v>12</v>
      </c>
      <c r="O356" s="9">
        <v>250</v>
      </c>
      <c r="P356" s="43" t="s">
        <v>220</v>
      </c>
      <c r="Q356" s="64"/>
      <c r="R356" s="44" t="s">
        <v>28</v>
      </c>
    </row>
    <row r="357" spans="1:20" ht="12" customHeight="1">
      <c r="A357" s="40">
        <v>356</v>
      </c>
      <c r="B357" s="38" t="s">
        <v>663</v>
      </c>
      <c r="C357" s="9" t="s">
        <v>491</v>
      </c>
      <c r="D357" s="3">
        <v>39</v>
      </c>
      <c r="E357" s="63">
        <v>1.583</v>
      </c>
      <c r="F357" s="1" t="s">
        <v>39</v>
      </c>
      <c r="G357" s="5">
        <v>0</v>
      </c>
      <c r="H357" s="6">
        <v>12.508</v>
      </c>
      <c r="I357" s="1" t="s">
        <v>278</v>
      </c>
      <c r="J357" s="7">
        <f t="shared" si="18"/>
        <v>22.967000000000002</v>
      </c>
      <c r="K357" s="7">
        <v>7</v>
      </c>
      <c r="L357" s="42" t="s">
        <v>25</v>
      </c>
      <c r="M357" s="8">
        <v>9</v>
      </c>
      <c r="N357" s="8">
        <v>27</v>
      </c>
      <c r="O357" s="9">
        <v>300</v>
      </c>
      <c r="P357" s="43" t="s">
        <v>35</v>
      </c>
      <c r="Q357" s="64"/>
      <c r="R357" s="44" t="s">
        <v>28</v>
      </c>
      <c r="S357" s="38" t="s">
        <v>352</v>
      </c>
      <c r="T357" s="65" t="s">
        <v>693</v>
      </c>
    </row>
    <row r="358" spans="1:20" ht="12" customHeight="1">
      <c r="A358" s="40">
        <v>357</v>
      </c>
      <c r="B358" s="38" t="s">
        <v>335</v>
      </c>
      <c r="C358" s="9" t="s">
        <v>492</v>
      </c>
      <c r="D358" s="3">
        <v>41</v>
      </c>
      <c r="E358" s="63">
        <v>22.358</v>
      </c>
      <c r="F358" s="1" t="s">
        <v>39</v>
      </c>
      <c r="G358" s="5">
        <v>4</v>
      </c>
      <c r="H358" s="6">
        <v>41.678</v>
      </c>
      <c r="I358" s="1" t="s">
        <v>278</v>
      </c>
      <c r="J358" s="7">
        <f t="shared" si="18"/>
        <v>2132.65</v>
      </c>
      <c r="K358" s="9">
        <v>650</v>
      </c>
      <c r="L358" s="45" t="s">
        <v>25</v>
      </c>
      <c r="M358" s="8">
        <v>7</v>
      </c>
      <c r="N358" s="8">
        <v>25</v>
      </c>
      <c r="O358" s="9">
        <v>400</v>
      </c>
      <c r="P358" s="43" t="s">
        <v>334</v>
      </c>
      <c r="Q358" s="64">
        <v>120.05</v>
      </c>
      <c r="R358" s="44" t="s">
        <v>28</v>
      </c>
      <c r="S358" s="38" t="s">
        <v>864</v>
      </c>
      <c r="T358" s="65" t="s">
        <v>432</v>
      </c>
    </row>
    <row r="359" spans="1:20" ht="12" customHeight="1">
      <c r="A359" s="40">
        <v>358</v>
      </c>
      <c r="B359" s="38" t="s">
        <v>415</v>
      </c>
      <c r="C359" s="9" t="s">
        <v>492</v>
      </c>
      <c r="D359" s="3">
        <v>41</v>
      </c>
      <c r="E359" s="63">
        <v>29.477</v>
      </c>
      <c r="F359" s="1" t="s">
        <v>39</v>
      </c>
      <c r="G359" s="5">
        <v>4</v>
      </c>
      <c r="H359" s="6">
        <v>12.367</v>
      </c>
      <c r="I359" s="1" t="s">
        <v>278</v>
      </c>
      <c r="J359" s="7">
        <f t="shared" si="18"/>
        <v>2906.9660000000003</v>
      </c>
      <c r="K359" s="7">
        <v>886</v>
      </c>
      <c r="L359" s="42"/>
      <c r="M359" s="8"/>
      <c r="N359" s="8"/>
      <c r="O359" s="9">
        <v>400</v>
      </c>
      <c r="P359" s="43" t="s">
        <v>35</v>
      </c>
      <c r="Q359" s="64"/>
      <c r="R359" s="44"/>
      <c r="T359" s="65"/>
    </row>
    <row r="360" spans="1:18" ht="12" customHeight="1">
      <c r="A360" s="40">
        <v>359</v>
      </c>
      <c r="B360" s="168" t="s">
        <v>886</v>
      </c>
      <c r="C360" s="24" t="s">
        <v>492</v>
      </c>
      <c r="D360" s="3">
        <v>42</v>
      </c>
      <c r="E360" s="63">
        <v>8.55</v>
      </c>
      <c r="F360" s="1" t="s">
        <v>39</v>
      </c>
      <c r="G360" s="5">
        <v>5</v>
      </c>
      <c r="H360" s="6">
        <v>1.566</v>
      </c>
      <c r="I360" s="1" t="s">
        <v>278</v>
      </c>
      <c r="J360" s="7">
        <f t="shared" si="18"/>
        <v>3021.801</v>
      </c>
      <c r="K360" s="7">
        <v>921</v>
      </c>
      <c r="L360" s="42"/>
      <c r="M360" s="8">
        <v>9</v>
      </c>
      <c r="N360" s="8">
        <v>27</v>
      </c>
      <c r="O360" s="9">
        <v>700</v>
      </c>
      <c r="P360" s="43" t="s">
        <v>220</v>
      </c>
      <c r="Q360" s="64"/>
      <c r="R360" s="44"/>
    </row>
    <row r="361" spans="1:18" ht="12" customHeight="1">
      <c r="A361" s="40">
        <v>360</v>
      </c>
      <c r="B361" s="70" t="s">
        <v>184</v>
      </c>
      <c r="C361" s="9" t="s">
        <v>492</v>
      </c>
      <c r="D361" s="3">
        <v>41</v>
      </c>
      <c r="E361" s="4">
        <v>47.183</v>
      </c>
      <c r="F361" s="1" t="s">
        <v>39</v>
      </c>
      <c r="G361" s="5">
        <v>4</v>
      </c>
      <c r="H361" s="6">
        <v>51.798</v>
      </c>
      <c r="I361" s="1" t="s">
        <v>278</v>
      </c>
      <c r="J361" s="7">
        <f t="shared" si="18"/>
        <v>2779.007</v>
      </c>
      <c r="K361" s="7">
        <v>847</v>
      </c>
      <c r="L361" s="45" t="s">
        <v>25</v>
      </c>
      <c r="M361" s="8">
        <v>9</v>
      </c>
      <c r="N361" s="8">
        <f>IF(M361&gt;17.9,M361-18,M361+18)</f>
        <v>27</v>
      </c>
      <c r="O361" s="9">
        <v>930</v>
      </c>
      <c r="P361" s="43" t="s">
        <v>220</v>
      </c>
      <c r="Q361" s="64"/>
      <c r="R361" s="44" t="s">
        <v>28</v>
      </c>
    </row>
    <row r="362" spans="1:20" ht="12" customHeight="1">
      <c r="A362" s="40">
        <v>361</v>
      </c>
      <c r="B362" s="70" t="s">
        <v>696</v>
      </c>
      <c r="C362" s="9" t="s">
        <v>492</v>
      </c>
      <c r="D362" s="3">
        <v>41</v>
      </c>
      <c r="E362" s="4">
        <v>31.921</v>
      </c>
      <c r="F362" s="1" t="s">
        <v>39</v>
      </c>
      <c r="G362" s="5">
        <v>4</v>
      </c>
      <c r="H362" s="6">
        <v>55.371</v>
      </c>
      <c r="I362" s="1" t="s">
        <v>278</v>
      </c>
      <c r="J362" s="7">
        <f t="shared" si="18"/>
        <v>2296.7000000000003</v>
      </c>
      <c r="K362" s="7">
        <v>700</v>
      </c>
      <c r="L362" s="42" t="s">
        <v>25</v>
      </c>
      <c r="M362" s="8">
        <v>7</v>
      </c>
      <c r="N362" s="8">
        <f>IF(M362&gt;17.9,M362-18,M362+18)</f>
        <v>25</v>
      </c>
      <c r="O362" s="9">
        <v>1000</v>
      </c>
      <c r="P362" s="43" t="s">
        <v>196</v>
      </c>
      <c r="Q362" s="64">
        <v>123.5</v>
      </c>
      <c r="R362" s="44" t="s">
        <v>28</v>
      </c>
      <c r="S362" s="38" t="s">
        <v>846</v>
      </c>
      <c r="T362" s="65" t="s">
        <v>697</v>
      </c>
    </row>
    <row r="363" spans="1:18" ht="12" customHeight="1">
      <c r="A363" s="40">
        <v>362</v>
      </c>
      <c r="B363" s="70" t="s">
        <v>185</v>
      </c>
      <c r="C363" s="9" t="s">
        <v>492</v>
      </c>
      <c r="D363" s="3">
        <v>41</v>
      </c>
      <c r="E363" s="63">
        <v>26.456</v>
      </c>
      <c r="F363" s="1" t="s">
        <v>39</v>
      </c>
      <c r="G363" s="5">
        <v>4</v>
      </c>
      <c r="H363" s="6">
        <v>42.947</v>
      </c>
      <c r="I363" s="1" t="s">
        <v>278</v>
      </c>
      <c r="J363" s="7">
        <f t="shared" si="18"/>
        <v>2329.51</v>
      </c>
      <c r="K363" s="7">
        <v>710</v>
      </c>
      <c r="L363" s="42"/>
      <c r="M363" s="8">
        <v>0</v>
      </c>
      <c r="N363" s="8">
        <f>IF(M363&gt;17.9,M363-18,M363+18)</f>
        <v>18</v>
      </c>
      <c r="O363" s="9" t="s">
        <v>275</v>
      </c>
      <c r="P363" s="43" t="s">
        <v>196</v>
      </c>
      <c r="Q363" s="64"/>
      <c r="R363" s="44" t="s">
        <v>28</v>
      </c>
    </row>
    <row r="364" spans="1:19" ht="12" customHeight="1">
      <c r="A364" s="40">
        <v>363</v>
      </c>
      <c r="B364" s="70" t="s">
        <v>186</v>
      </c>
      <c r="C364" s="9" t="s">
        <v>492</v>
      </c>
      <c r="D364" s="3">
        <v>41</v>
      </c>
      <c r="E364" s="63">
        <v>42.68333333333345</v>
      </c>
      <c r="F364" s="1" t="s">
        <v>39</v>
      </c>
      <c r="G364" s="5">
        <v>4</v>
      </c>
      <c r="H364" s="6">
        <v>50.7</v>
      </c>
      <c r="I364" s="1" t="s">
        <v>278</v>
      </c>
      <c r="J364" s="7">
        <f t="shared" si="18"/>
        <v>2772.445</v>
      </c>
      <c r="K364" s="7">
        <v>845</v>
      </c>
      <c r="L364" s="42" t="s">
        <v>25</v>
      </c>
      <c r="M364" s="8">
        <v>5</v>
      </c>
      <c r="N364" s="8">
        <f>IF(M364&gt;17.9,M364-18,M364+18)</f>
        <v>23</v>
      </c>
      <c r="O364" s="9">
        <v>3000</v>
      </c>
      <c r="P364" s="43"/>
      <c r="Q364" s="64"/>
      <c r="R364" s="44" t="s">
        <v>28</v>
      </c>
      <c r="S364" s="38" t="s">
        <v>555</v>
      </c>
    </row>
    <row r="365" spans="1:18" ht="12" customHeight="1">
      <c r="A365" s="40">
        <v>364</v>
      </c>
      <c r="B365" s="70" t="s">
        <v>757</v>
      </c>
      <c r="C365" s="9" t="s">
        <v>492</v>
      </c>
      <c r="D365" s="3">
        <v>42</v>
      </c>
      <c r="E365" s="63">
        <v>31.339</v>
      </c>
      <c r="F365" s="1" t="s">
        <v>39</v>
      </c>
      <c r="G365" s="5">
        <v>4</v>
      </c>
      <c r="H365" s="6">
        <v>51.308</v>
      </c>
      <c r="I365" s="1" t="s">
        <v>278</v>
      </c>
      <c r="J365" s="7">
        <f>IF(K365="","",+K365*3.281)</f>
        <v>2231.08</v>
      </c>
      <c r="K365" s="7">
        <v>680</v>
      </c>
      <c r="L365" s="42"/>
      <c r="M365" s="8">
        <v>9</v>
      </c>
      <c r="N365" s="8">
        <v>27</v>
      </c>
      <c r="O365" s="9"/>
      <c r="P365" s="43" t="s">
        <v>220</v>
      </c>
      <c r="Q365" s="64"/>
      <c r="R365" s="44" t="s">
        <v>28</v>
      </c>
    </row>
    <row r="366" spans="1:18" ht="12" customHeight="1">
      <c r="A366" s="40">
        <v>365</v>
      </c>
      <c r="B366" s="70" t="s">
        <v>68</v>
      </c>
      <c r="C366" s="9" t="s">
        <v>455</v>
      </c>
      <c r="D366" s="3">
        <v>43</v>
      </c>
      <c r="E366" s="63">
        <v>17.783333333333076</v>
      </c>
      <c r="F366" s="1" t="s">
        <v>39</v>
      </c>
      <c r="G366" s="5">
        <v>2</v>
      </c>
      <c r="H366" s="6">
        <v>54.233333333333334</v>
      </c>
      <c r="I366" s="1" t="s">
        <v>278</v>
      </c>
      <c r="J366" s="7">
        <f aca="true" t="shared" si="19" ref="J366:J372">+K366*3.281</f>
        <v>137.802</v>
      </c>
      <c r="K366" s="7">
        <v>42</v>
      </c>
      <c r="L366" s="42"/>
      <c r="M366" s="8" t="s">
        <v>190</v>
      </c>
      <c r="N366" s="8">
        <f>IF(M366&gt;17.9,M366-18,M366+18)</f>
        <v>12</v>
      </c>
      <c r="O366" s="9"/>
      <c r="P366" s="43"/>
      <c r="Q366" s="64"/>
      <c r="R366" s="44" t="s">
        <v>28</v>
      </c>
    </row>
    <row r="367" spans="1:18" ht="12" customHeight="1">
      <c r="A367" s="40">
        <v>366</v>
      </c>
      <c r="B367" s="155" t="s">
        <v>447</v>
      </c>
      <c r="C367" s="9" t="s">
        <v>455</v>
      </c>
      <c r="D367" s="122">
        <v>43</v>
      </c>
      <c r="E367" s="123">
        <v>4.651</v>
      </c>
      <c r="F367" s="124" t="s">
        <v>39</v>
      </c>
      <c r="G367" s="125">
        <v>2</v>
      </c>
      <c r="H367" s="126">
        <v>40.984</v>
      </c>
      <c r="I367" s="124" t="s">
        <v>278</v>
      </c>
      <c r="J367" s="7">
        <f t="shared" si="19"/>
        <v>1935.7900000000002</v>
      </c>
      <c r="K367" s="19">
        <v>590</v>
      </c>
      <c r="L367" s="127" t="s">
        <v>37</v>
      </c>
      <c r="M367" s="20">
        <v>16</v>
      </c>
      <c r="N367" s="20">
        <v>34</v>
      </c>
      <c r="O367" s="21" t="s">
        <v>448</v>
      </c>
      <c r="P367" s="128" t="s">
        <v>253</v>
      </c>
      <c r="Q367" s="153"/>
      <c r="R367" s="44" t="s">
        <v>28</v>
      </c>
    </row>
    <row r="368" spans="1:18" ht="12" customHeight="1">
      <c r="A368" s="40">
        <v>367</v>
      </c>
      <c r="B368" s="155" t="s">
        <v>621</v>
      </c>
      <c r="C368" s="24" t="s">
        <v>455</v>
      </c>
      <c r="D368" s="3">
        <v>43</v>
      </c>
      <c r="E368" s="63">
        <v>11.237</v>
      </c>
      <c r="F368" s="1" t="s">
        <v>39</v>
      </c>
      <c r="G368" s="5">
        <v>3</v>
      </c>
      <c r="H368" s="6">
        <v>7.157</v>
      </c>
      <c r="I368" s="1" t="s">
        <v>278</v>
      </c>
      <c r="J368" s="7">
        <f t="shared" si="19"/>
        <v>1640.5</v>
      </c>
      <c r="K368" s="7">
        <v>500</v>
      </c>
      <c r="L368" s="42" t="s">
        <v>37</v>
      </c>
      <c r="M368" s="8">
        <v>10</v>
      </c>
      <c r="N368" s="8">
        <v>28</v>
      </c>
      <c r="O368" s="9">
        <v>450</v>
      </c>
      <c r="P368" s="43" t="s">
        <v>220</v>
      </c>
      <c r="Q368" s="64"/>
      <c r="R368" s="44"/>
    </row>
    <row r="369" spans="1:20" ht="12" customHeight="1">
      <c r="A369" s="40">
        <v>368</v>
      </c>
      <c r="B369" s="155" t="s">
        <v>683</v>
      </c>
      <c r="C369" s="9" t="s">
        <v>495</v>
      </c>
      <c r="D369" s="3">
        <v>41</v>
      </c>
      <c r="E369" s="63">
        <v>54.342</v>
      </c>
      <c r="F369" s="1" t="s">
        <v>39</v>
      </c>
      <c r="G369" s="5">
        <v>6</v>
      </c>
      <c r="H369" s="6">
        <v>19.295</v>
      </c>
      <c r="I369" s="1" t="s">
        <v>278</v>
      </c>
      <c r="J369" s="7">
        <f t="shared" si="19"/>
        <v>2749.478</v>
      </c>
      <c r="K369" s="9">
        <v>838</v>
      </c>
      <c r="L369" s="45" t="s">
        <v>37</v>
      </c>
      <c r="M369" s="8">
        <v>2</v>
      </c>
      <c r="N369" s="8">
        <v>20</v>
      </c>
      <c r="O369" s="9">
        <v>840</v>
      </c>
      <c r="P369" s="43" t="s">
        <v>220</v>
      </c>
      <c r="Q369" s="64"/>
      <c r="R369" s="44"/>
      <c r="T369" s="65" t="s">
        <v>682</v>
      </c>
    </row>
    <row r="370" spans="1:20" ht="12" customHeight="1">
      <c r="A370" s="40">
        <v>369</v>
      </c>
      <c r="B370" s="70" t="s">
        <v>189</v>
      </c>
      <c r="C370" s="9" t="s">
        <v>495</v>
      </c>
      <c r="D370" s="3">
        <v>41</v>
      </c>
      <c r="E370" s="63">
        <v>57.614</v>
      </c>
      <c r="F370" s="1" t="s">
        <v>39</v>
      </c>
      <c r="G370" s="5">
        <v>5</v>
      </c>
      <c r="H370" s="6">
        <v>50.03</v>
      </c>
      <c r="I370" s="1" t="s">
        <v>278</v>
      </c>
      <c r="J370" s="7">
        <f t="shared" si="19"/>
        <v>2395.13</v>
      </c>
      <c r="K370" s="9">
        <v>730</v>
      </c>
      <c r="L370" s="45" t="s">
        <v>25</v>
      </c>
      <c r="M370" s="8">
        <v>18</v>
      </c>
      <c r="N370" s="8">
        <v>36</v>
      </c>
      <c r="O370" s="9" t="s">
        <v>277</v>
      </c>
      <c r="P370" s="43" t="s">
        <v>220</v>
      </c>
      <c r="Q370" s="64"/>
      <c r="R370" s="44" t="s">
        <v>28</v>
      </c>
      <c r="S370" s="38" t="s">
        <v>557</v>
      </c>
      <c r="T370" s="65"/>
    </row>
    <row r="371" spans="1:18" ht="12" customHeight="1">
      <c r="A371" s="40">
        <v>370</v>
      </c>
      <c r="B371" s="155" t="s">
        <v>444</v>
      </c>
      <c r="C371" s="21" t="s">
        <v>495</v>
      </c>
      <c r="D371" s="122">
        <v>42</v>
      </c>
      <c r="E371" s="123">
        <v>6.123</v>
      </c>
      <c r="F371" s="124" t="s">
        <v>39</v>
      </c>
      <c r="G371" s="125">
        <v>6</v>
      </c>
      <c r="H371" s="126">
        <v>31.588</v>
      </c>
      <c r="I371" s="124" t="s">
        <v>278</v>
      </c>
      <c r="J371" s="7">
        <f t="shared" si="19"/>
        <v>3281</v>
      </c>
      <c r="K371" s="9">
        <v>1000</v>
      </c>
      <c r="L371" s="45"/>
      <c r="M371" s="8">
        <v>15</v>
      </c>
      <c r="N371" s="8">
        <v>33</v>
      </c>
      <c r="O371" s="9">
        <v>1200</v>
      </c>
      <c r="P371" s="28" t="s">
        <v>220</v>
      </c>
      <c r="Q371" s="64"/>
      <c r="R371" s="44" t="s">
        <v>28</v>
      </c>
    </row>
    <row r="372" spans="1:18" ht="12" customHeight="1">
      <c r="A372" s="40">
        <v>371</v>
      </c>
      <c r="B372" s="151" t="s">
        <v>284</v>
      </c>
      <c r="C372" s="24" t="s">
        <v>494</v>
      </c>
      <c r="D372" s="3">
        <v>41</v>
      </c>
      <c r="E372" s="135">
        <v>47.377</v>
      </c>
      <c r="F372" s="1" t="s">
        <v>39</v>
      </c>
      <c r="G372" s="5">
        <v>1</v>
      </c>
      <c r="H372" s="6">
        <v>31.152</v>
      </c>
      <c r="I372" s="1" t="s">
        <v>278</v>
      </c>
      <c r="J372" s="7">
        <f t="shared" si="19"/>
        <v>1076.1680000000001</v>
      </c>
      <c r="K372" s="26">
        <v>328</v>
      </c>
      <c r="L372" s="26" t="s">
        <v>25</v>
      </c>
      <c r="M372" s="27">
        <v>18</v>
      </c>
      <c r="N372" s="27">
        <v>36</v>
      </c>
      <c r="O372" s="25">
        <v>290</v>
      </c>
      <c r="P372" s="28" t="s">
        <v>220</v>
      </c>
      <c r="Q372" s="29"/>
      <c r="R372" s="44" t="s">
        <v>28</v>
      </c>
    </row>
    <row r="373" spans="1:18" ht="12" customHeight="1">
      <c r="A373" s="40">
        <v>372</v>
      </c>
      <c r="B373" s="155" t="s">
        <v>427</v>
      </c>
      <c r="C373" s="24" t="s">
        <v>494</v>
      </c>
      <c r="D373" s="3">
        <v>40</v>
      </c>
      <c r="E373" s="63">
        <v>37.863</v>
      </c>
      <c r="F373" s="1" t="s">
        <v>39</v>
      </c>
      <c r="G373" s="5">
        <v>0</v>
      </c>
      <c r="H373" s="6">
        <v>53.047</v>
      </c>
      <c r="I373" s="1" t="s">
        <v>278</v>
      </c>
      <c r="J373" s="7">
        <f>IF(K373="","",+K373*3.281)</f>
        <v>1968.6000000000001</v>
      </c>
      <c r="K373" s="7">
        <v>600</v>
      </c>
      <c r="L373" s="42" t="s">
        <v>37</v>
      </c>
      <c r="M373" s="8">
        <v>14</v>
      </c>
      <c r="N373" s="8">
        <v>32</v>
      </c>
      <c r="O373" s="9" t="s">
        <v>276</v>
      </c>
      <c r="P373" s="28" t="s">
        <v>220</v>
      </c>
      <c r="Q373" s="64"/>
      <c r="R373" s="44" t="s">
        <v>28</v>
      </c>
    </row>
    <row r="374" spans="1:18" ht="12" customHeight="1">
      <c r="A374" s="40">
        <v>373</v>
      </c>
      <c r="B374" s="70" t="s">
        <v>295</v>
      </c>
      <c r="C374" s="24" t="s">
        <v>494</v>
      </c>
      <c r="D374" s="3">
        <v>41</v>
      </c>
      <c r="E374" s="63">
        <v>13.732</v>
      </c>
      <c r="F374" s="1" t="s">
        <v>39</v>
      </c>
      <c r="G374" s="5">
        <v>0</v>
      </c>
      <c r="H374" s="6">
        <v>5.143</v>
      </c>
      <c r="I374" s="1" t="s">
        <v>278</v>
      </c>
      <c r="J374" s="7">
        <f>IF(K374="","",+K374*3.281)</f>
        <v>656.2</v>
      </c>
      <c r="K374" s="7">
        <v>200</v>
      </c>
      <c r="L374" s="45" t="s">
        <v>25</v>
      </c>
      <c r="M374" s="8">
        <v>10</v>
      </c>
      <c r="N374" s="8">
        <v>28</v>
      </c>
      <c r="O374" s="9">
        <v>263</v>
      </c>
      <c r="P374" s="43" t="s">
        <v>220</v>
      </c>
      <c r="Q374" s="64"/>
      <c r="R374" s="44" t="s">
        <v>28</v>
      </c>
    </row>
    <row r="375" spans="1:18" ht="12" customHeight="1">
      <c r="A375" s="40">
        <v>374</v>
      </c>
      <c r="B375" s="70" t="s">
        <v>860</v>
      </c>
      <c r="C375" s="24" t="s">
        <v>494</v>
      </c>
      <c r="D375" s="3">
        <v>41</v>
      </c>
      <c r="E375" s="63">
        <v>41.262</v>
      </c>
      <c r="F375" s="1" t="s">
        <v>39</v>
      </c>
      <c r="G375" s="5">
        <v>0</v>
      </c>
      <c r="H375" s="6">
        <v>51.189</v>
      </c>
      <c r="I375" s="1" t="s">
        <v>278</v>
      </c>
      <c r="J375" s="7">
        <f>+K375*3.281</f>
        <v>672.605</v>
      </c>
      <c r="K375" s="7">
        <v>205</v>
      </c>
      <c r="L375" s="42"/>
      <c r="M375" s="8" t="s">
        <v>239</v>
      </c>
      <c r="N375" s="8">
        <f>IF(M375&gt;17.9,M375-18,M375+18)</f>
        <v>11</v>
      </c>
      <c r="O375" s="9" t="s">
        <v>520</v>
      </c>
      <c r="P375" s="43" t="s">
        <v>196</v>
      </c>
      <c r="Q375" s="64">
        <v>121.7</v>
      </c>
      <c r="R375" s="44" t="s">
        <v>28</v>
      </c>
    </row>
    <row r="376" spans="1:18" ht="12" customHeight="1">
      <c r="A376" s="40">
        <v>375</v>
      </c>
      <c r="B376" s="151" t="s">
        <v>285</v>
      </c>
      <c r="C376" s="24" t="s">
        <v>494</v>
      </c>
      <c r="D376" s="3">
        <v>41</v>
      </c>
      <c r="E376" s="135">
        <v>46.21</v>
      </c>
      <c r="F376" s="1" t="s">
        <v>39</v>
      </c>
      <c r="G376" s="5">
        <v>1</v>
      </c>
      <c r="H376" s="117">
        <v>19.993</v>
      </c>
      <c r="I376" s="1" t="s">
        <v>278</v>
      </c>
      <c r="J376" s="7">
        <f>+K376*3.281</f>
        <v>1076.1680000000001</v>
      </c>
      <c r="K376" s="26">
        <v>328</v>
      </c>
      <c r="L376" s="26" t="s">
        <v>25</v>
      </c>
      <c r="M376" s="27"/>
      <c r="N376" s="27"/>
      <c r="O376" s="25"/>
      <c r="P376" s="43" t="s">
        <v>220</v>
      </c>
      <c r="Q376" s="29"/>
      <c r="R376" s="44" t="s">
        <v>28</v>
      </c>
    </row>
    <row r="377" spans="1:20" ht="12" customHeight="1">
      <c r="A377" s="40">
        <v>376</v>
      </c>
      <c r="B377" s="70" t="s">
        <v>775</v>
      </c>
      <c r="C377" s="24" t="s">
        <v>494</v>
      </c>
      <c r="D377" s="3">
        <v>41</v>
      </c>
      <c r="E377" s="63">
        <v>47.136</v>
      </c>
      <c r="F377" s="1" t="s">
        <v>39</v>
      </c>
      <c r="G377" s="5">
        <v>0</v>
      </c>
      <c r="H377" s="6">
        <v>50.882</v>
      </c>
      <c r="I377" s="1" t="s">
        <v>278</v>
      </c>
      <c r="J377" s="7">
        <f>+K377*3.281</f>
        <v>984.3000000000001</v>
      </c>
      <c r="K377" s="7">
        <v>300</v>
      </c>
      <c r="L377" s="45" t="s">
        <v>25</v>
      </c>
      <c r="M377" s="8">
        <v>14</v>
      </c>
      <c r="N377" s="8">
        <v>32</v>
      </c>
      <c r="O377" s="9">
        <v>1100</v>
      </c>
      <c r="P377" s="43" t="s">
        <v>196</v>
      </c>
      <c r="Q377" s="64">
        <v>130.125</v>
      </c>
      <c r="R377" s="44" t="s">
        <v>28</v>
      </c>
      <c r="S377" s="38" t="s">
        <v>305</v>
      </c>
      <c r="T377" s="65" t="s">
        <v>655</v>
      </c>
    </row>
    <row r="378" spans="1:18" ht="12" customHeight="1">
      <c r="A378" s="40">
        <v>377</v>
      </c>
      <c r="B378" s="70" t="s">
        <v>188</v>
      </c>
      <c r="C378" s="24" t="s">
        <v>494</v>
      </c>
      <c r="D378" s="3">
        <v>41</v>
      </c>
      <c r="E378" s="63">
        <v>39.46666666666644</v>
      </c>
      <c r="F378" s="1" t="s">
        <v>39</v>
      </c>
      <c r="G378" s="5">
        <v>1</v>
      </c>
      <c r="H378" s="6">
        <v>0.3666666666666707</v>
      </c>
      <c r="I378" s="1" t="s">
        <v>278</v>
      </c>
      <c r="J378" s="7">
        <f>+K378*3.281</f>
        <v>820.25</v>
      </c>
      <c r="K378" s="7">
        <v>250</v>
      </c>
      <c r="L378" s="42"/>
      <c r="M378" s="8">
        <v>12</v>
      </c>
      <c r="N378" s="8">
        <v>30</v>
      </c>
      <c r="O378" s="9"/>
      <c r="P378" s="43" t="s">
        <v>196</v>
      </c>
      <c r="Q378" s="64">
        <v>119.3</v>
      </c>
      <c r="R378" s="44" t="s">
        <v>28</v>
      </c>
    </row>
    <row r="379" spans="1:20" ht="12" customHeight="1">
      <c r="A379" s="40"/>
      <c r="B379" s="70"/>
      <c r="C379" s="9"/>
      <c r="E379" s="63"/>
      <c r="J379" s="7"/>
      <c r="K379" s="7"/>
      <c r="L379" s="42"/>
      <c r="M379" s="8"/>
      <c r="N379" s="8"/>
      <c r="O379" s="9"/>
      <c r="P379" s="43"/>
      <c r="Q379" s="64"/>
      <c r="R379" s="44"/>
      <c r="T379" s="146"/>
    </row>
    <row r="380" spans="1:18" ht="12" customHeight="1">
      <c r="A380" s="40"/>
      <c r="B380" s="70"/>
      <c r="C380" s="9"/>
      <c r="E380" s="63"/>
      <c r="J380" s="7"/>
      <c r="K380" s="7"/>
      <c r="L380" s="42"/>
      <c r="M380" s="8"/>
      <c r="N380" s="8"/>
      <c r="O380" s="9"/>
      <c r="P380" s="43"/>
      <c r="Q380" s="64"/>
      <c r="R380" s="44"/>
    </row>
    <row r="381" spans="1:18" ht="12" customHeight="1">
      <c r="A381" s="40"/>
      <c r="B381" s="70"/>
      <c r="C381" s="21"/>
      <c r="E381" s="63"/>
      <c r="J381" s="7"/>
      <c r="K381" s="7"/>
      <c r="L381" s="42"/>
      <c r="M381" s="8"/>
      <c r="N381" s="8"/>
      <c r="O381" s="9"/>
      <c r="P381" s="43"/>
      <c r="Q381" s="64"/>
      <c r="R381" s="44"/>
    </row>
    <row r="382" spans="1:20" ht="12" customHeight="1">
      <c r="A382" s="40"/>
      <c r="B382" s="41" t="s">
        <v>371</v>
      </c>
      <c r="C382" s="119" t="s">
        <v>372</v>
      </c>
      <c r="D382" s="3">
        <v>41</v>
      </c>
      <c r="E382" s="63">
        <v>58.48</v>
      </c>
      <c r="F382" s="1" t="s">
        <v>39</v>
      </c>
      <c r="G382" s="5">
        <v>8</v>
      </c>
      <c r="H382" s="6">
        <v>40.42</v>
      </c>
      <c r="I382" s="1" t="s">
        <v>278</v>
      </c>
      <c r="J382" s="7">
        <f>+K382*3.281</f>
        <v>141.083</v>
      </c>
      <c r="K382" s="7">
        <v>43</v>
      </c>
      <c r="L382" s="45" t="s">
        <v>25</v>
      </c>
      <c r="M382" s="8">
        <v>34</v>
      </c>
      <c r="N382" s="8">
        <v>16</v>
      </c>
      <c r="O382" s="9" t="s">
        <v>369</v>
      </c>
      <c r="P382" s="43" t="s">
        <v>35</v>
      </c>
      <c r="Q382" s="64">
        <v>130.125</v>
      </c>
      <c r="R382" s="44" t="s">
        <v>28</v>
      </c>
      <c r="S382" s="38" t="s">
        <v>370</v>
      </c>
      <c r="T382" s="65" t="s">
        <v>684</v>
      </c>
    </row>
    <row r="383" spans="1:18" ht="12" customHeight="1">
      <c r="A383" s="40"/>
      <c r="B383" s="41"/>
      <c r="C383" s="24"/>
      <c r="E383" s="63"/>
      <c r="J383" s="7"/>
      <c r="K383" s="7"/>
      <c r="L383" s="42"/>
      <c r="M383" s="8"/>
      <c r="N383" s="8"/>
      <c r="O383" s="9"/>
      <c r="P383" s="43"/>
      <c r="Q383" s="64"/>
      <c r="R383" s="44"/>
    </row>
    <row r="384" spans="1:20" ht="12" customHeight="1">
      <c r="A384" s="121"/>
      <c r="B384" s="41"/>
      <c r="C384" s="9"/>
      <c r="E384" s="63"/>
      <c r="J384" s="7"/>
      <c r="K384" s="7"/>
      <c r="L384" s="46"/>
      <c r="M384" s="8"/>
      <c r="N384" s="8"/>
      <c r="O384" s="9"/>
      <c r="P384" s="43"/>
      <c r="Q384" s="64"/>
      <c r="R384" s="147"/>
      <c r="S384" s="137" t="s">
        <v>722</v>
      </c>
      <c r="T384" s="137" t="s">
        <v>698</v>
      </c>
    </row>
    <row r="385" spans="1:20" ht="12" customHeight="1">
      <c r="A385" s="121"/>
      <c r="B385" s="41"/>
      <c r="C385" s="24"/>
      <c r="E385" s="63"/>
      <c r="J385" s="7"/>
      <c r="K385" s="7"/>
      <c r="L385" s="42"/>
      <c r="M385" s="8"/>
      <c r="N385" s="8"/>
      <c r="O385" s="9"/>
      <c r="P385" s="43"/>
      <c r="Q385" s="64"/>
      <c r="R385" s="147"/>
      <c r="S385" s="38" t="s">
        <v>721</v>
      </c>
      <c r="T385" s="38" t="s">
        <v>723</v>
      </c>
    </row>
    <row r="386" spans="1:20" ht="12" customHeight="1">
      <c r="A386" s="40"/>
      <c r="B386" s="150" t="s">
        <v>560</v>
      </c>
      <c r="C386" s="1"/>
      <c r="G386" s="12"/>
      <c r="H386" s="14"/>
      <c r="I386" s="13"/>
      <c r="J386" s="7"/>
      <c r="K386" s="7"/>
      <c r="P386" s="43"/>
      <c r="Q386" s="64"/>
      <c r="R386" s="147"/>
      <c r="S386" s="38" t="s">
        <v>729</v>
      </c>
      <c r="T386" s="38" t="s">
        <v>731</v>
      </c>
    </row>
    <row r="387" spans="1:20" ht="12" customHeight="1">
      <c r="A387" s="40"/>
      <c r="B387" s="2" t="s">
        <v>742</v>
      </c>
      <c r="C387" s="69"/>
      <c r="J387" s="73"/>
      <c r="K387" s="69"/>
      <c r="L387" s="78"/>
      <c r="M387" s="79"/>
      <c r="N387" s="76"/>
      <c r="O387" s="69"/>
      <c r="P387" s="43"/>
      <c r="Q387" s="64"/>
      <c r="R387" s="109"/>
      <c r="S387" s="38" t="s">
        <v>733</v>
      </c>
      <c r="T387" s="38" t="s">
        <v>100</v>
      </c>
    </row>
    <row r="388" spans="1:20" ht="12" customHeight="1">
      <c r="A388" s="40"/>
      <c r="B388" s="70" t="s">
        <v>426</v>
      </c>
      <c r="C388" s="69"/>
      <c r="J388" s="73"/>
      <c r="K388" s="69"/>
      <c r="L388" s="78"/>
      <c r="M388" s="79"/>
      <c r="N388" s="76"/>
      <c r="O388" s="69"/>
      <c r="P388" s="43"/>
      <c r="Q388" s="64"/>
      <c r="R388" s="109"/>
      <c r="S388" s="38" t="s">
        <v>735</v>
      </c>
      <c r="T388" s="38" t="s">
        <v>747</v>
      </c>
    </row>
    <row r="389" spans="1:20" ht="12" customHeight="1">
      <c r="A389" s="40"/>
      <c r="B389" s="2" t="s">
        <v>425</v>
      </c>
      <c r="C389" s="69"/>
      <c r="J389" s="73"/>
      <c r="K389" s="69"/>
      <c r="L389" s="78"/>
      <c r="M389" s="79"/>
      <c r="N389" s="76"/>
      <c r="O389" s="69"/>
      <c r="P389" s="43"/>
      <c r="Q389" s="64"/>
      <c r="R389" s="109"/>
      <c r="S389" s="38" t="s">
        <v>745</v>
      </c>
      <c r="T389" s="38" t="s">
        <v>748</v>
      </c>
    </row>
    <row r="390" spans="1:20" ht="12" customHeight="1">
      <c r="A390" s="40"/>
      <c r="B390" s="70" t="s">
        <v>561</v>
      </c>
      <c r="C390" s="69"/>
      <c r="J390" s="73"/>
      <c r="K390" s="73"/>
      <c r="L390" s="74"/>
      <c r="M390" s="79"/>
      <c r="N390" s="76"/>
      <c r="O390" s="69"/>
      <c r="P390" s="43"/>
      <c r="Q390" s="64"/>
      <c r="R390" s="109"/>
      <c r="S390" s="38" t="s">
        <v>746</v>
      </c>
      <c r="T390" s="38" t="s">
        <v>104</v>
      </c>
    </row>
    <row r="391" spans="1:20" ht="12" customHeight="1">
      <c r="A391" s="40"/>
      <c r="B391" s="70" t="s">
        <v>834</v>
      </c>
      <c r="C391" s="69"/>
      <c r="J391" s="73"/>
      <c r="K391" s="69"/>
      <c r="L391" s="78"/>
      <c r="M391" s="79"/>
      <c r="N391" s="76"/>
      <c r="O391" s="69"/>
      <c r="P391" s="43"/>
      <c r="Q391" s="64"/>
      <c r="R391" s="109"/>
      <c r="S391" s="38" t="s">
        <v>753</v>
      </c>
      <c r="T391" s="38" t="s">
        <v>183</v>
      </c>
    </row>
    <row r="392" spans="2:20" ht="12" customHeight="1">
      <c r="B392" s="156" t="s">
        <v>832</v>
      </c>
      <c r="S392" s="38" t="s">
        <v>759</v>
      </c>
      <c r="T392" s="38" t="s">
        <v>95</v>
      </c>
    </row>
    <row r="393" spans="19:20" ht="12" customHeight="1">
      <c r="S393" s="38" t="s">
        <v>763</v>
      </c>
      <c r="T393" s="38" t="s">
        <v>118</v>
      </c>
    </row>
    <row r="394" spans="2:20" ht="12" customHeight="1" thickBot="1">
      <c r="B394" s="113" t="s">
        <v>916</v>
      </c>
      <c r="S394" s="38" t="s">
        <v>96</v>
      </c>
      <c r="T394" s="38" t="s">
        <v>145</v>
      </c>
    </row>
    <row r="395" spans="4:20" ht="12" customHeight="1">
      <c r="D395" s="103" t="s">
        <v>42</v>
      </c>
      <c r="E395" s="104" t="s">
        <v>43</v>
      </c>
      <c r="F395" s="38" t="s">
        <v>40</v>
      </c>
      <c r="G395" s="105" t="s">
        <v>42</v>
      </c>
      <c r="H395" s="106" t="s">
        <v>43</v>
      </c>
      <c r="I395" s="38" t="s">
        <v>41</v>
      </c>
      <c r="S395" s="38" t="s">
        <v>766</v>
      </c>
      <c r="T395" s="38" t="s">
        <v>142</v>
      </c>
    </row>
    <row r="396" spans="2:31" ht="12" customHeight="1" thickBot="1">
      <c r="B396" s="1" t="s">
        <v>420</v>
      </c>
      <c r="C396" s="1"/>
      <c r="D396" s="103"/>
      <c r="E396" s="104"/>
      <c r="F396" s="38"/>
      <c r="G396" s="105"/>
      <c r="H396" s="106"/>
      <c r="I396" s="38"/>
      <c r="S396" s="38" t="s">
        <v>785</v>
      </c>
      <c r="T396" s="38" t="s">
        <v>774</v>
      </c>
      <c r="U396" s="84" t="s">
        <v>363</v>
      </c>
      <c r="V396" s="85" t="s">
        <v>364</v>
      </c>
      <c r="W396" s="86"/>
      <c r="X396" s="86"/>
      <c r="Y396" s="87"/>
      <c r="Z396" s="86"/>
      <c r="AA396" s="87"/>
      <c r="AB396" s="88"/>
      <c r="AC396" s="86"/>
      <c r="AD396" s="86"/>
      <c r="AE396" s="36"/>
    </row>
    <row r="397" spans="2:31" ht="12" customHeight="1" thickBot="1">
      <c r="B397" s="59" t="s">
        <v>815</v>
      </c>
      <c r="C397" s="1"/>
      <c r="D397" s="101">
        <f>VLOOKUP(B397,B4:I395,3,FALSE)</f>
        <v>38</v>
      </c>
      <c r="E397" s="102">
        <f>VLOOKUP(B397,B4:I395,4,FALSE)</f>
        <v>16.356</v>
      </c>
      <c r="F397" s="102" t="str">
        <f>VLOOKUP(B397,B4:I395,5,FALSE)</f>
        <v>N</v>
      </c>
      <c r="G397" s="115">
        <f>VLOOKUP(B397,B4:I395,6,FALSE)</f>
        <v>2</v>
      </c>
      <c r="H397" s="118">
        <f>VLOOKUP(B397,B4:I395,7,FALSE)</f>
        <v>56.854</v>
      </c>
      <c r="I397" s="102" t="str">
        <f>VLOOKUP(B397,B4:I395,8,FALSE)</f>
        <v>W</v>
      </c>
      <c r="J397" s="67"/>
      <c r="K397" s="68" t="str">
        <f>VLOOKUP(B397,B4:I395,1,FALSE)</f>
        <v>Beas de Segura (El Cornicabral)</v>
      </c>
      <c r="S397" s="38" t="s">
        <v>782</v>
      </c>
      <c r="T397" s="38" t="s">
        <v>795</v>
      </c>
      <c r="U397" s="89">
        <f>(+D397+E397/60)*PI()/180</f>
        <v>0.6679828832987817</v>
      </c>
      <c r="V397" s="89">
        <f>(+G397+H397/60)*PI()/180</f>
        <v>0.05144474325536753</v>
      </c>
      <c r="W397" s="85" t="s">
        <v>19</v>
      </c>
      <c r="X397" s="90" t="s">
        <v>20</v>
      </c>
      <c r="Y397" s="85" t="s">
        <v>365</v>
      </c>
      <c r="Z397" s="91" t="s">
        <v>366</v>
      </c>
      <c r="AA397" s="92" t="s">
        <v>281</v>
      </c>
      <c r="AB397" s="93"/>
      <c r="AC397" s="94"/>
      <c r="AD397" s="95" t="s">
        <v>367</v>
      </c>
      <c r="AE397" s="35"/>
    </row>
    <row r="398" spans="2:31" ht="12" customHeight="1" thickBot="1">
      <c r="B398" s="1" t="s">
        <v>421</v>
      </c>
      <c r="C398" s="1"/>
      <c r="D398" s="55"/>
      <c r="E398" s="56"/>
      <c r="F398" s="57"/>
      <c r="G398" s="116"/>
      <c r="K398" s="31"/>
      <c r="S398" s="38" t="s">
        <v>787</v>
      </c>
      <c r="T398" s="38" t="s">
        <v>796</v>
      </c>
      <c r="U398" s="89"/>
      <c r="V398" s="96"/>
      <c r="W398" s="89"/>
      <c r="X398" s="89"/>
      <c r="Y398" s="97"/>
      <c r="Z398" s="89"/>
      <c r="AA398" s="97"/>
      <c r="AB398" s="88"/>
      <c r="AC398" s="86"/>
      <c r="AD398" s="86"/>
      <c r="AE398" s="35"/>
    </row>
    <row r="399" spans="2:31" ht="12" customHeight="1" thickBot="1">
      <c r="B399" s="59" t="s">
        <v>816</v>
      </c>
      <c r="C399" s="1"/>
      <c r="D399" s="101">
        <f>VLOOKUP(B399,B4:I395,3,FALSE)</f>
        <v>38</v>
      </c>
      <c r="E399" s="102">
        <f>VLOOKUP(B399,B4:I395,4,FALSE)</f>
        <v>21.723</v>
      </c>
      <c r="F399" s="102" t="str">
        <f>VLOOKUP(B399,B6:I397,5,FALSE)</f>
        <v>N</v>
      </c>
      <c r="G399" s="115">
        <f>VLOOKUP(B399,B4:I397,6,FALSE)</f>
        <v>2</v>
      </c>
      <c r="H399" s="118">
        <f>VLOOKUP(B399,B4:I397,7,FALSE)</f>
        <v>47.189</v>
      </c>
      <c r="I399" s="102" t="str">
        <f>VLOOKUP(B399,B4:I397,8,FALSE)</f>
        <v>W</v>
      </c>
      <c r="K399" s="68" t="str">
        <f>VLOOKUP(B399,B4:I395,1,FALSE)</f>
        <v>Puente de Genave (PL%) (Gasolina)</v>
      </c>
      <c r="S399" s="38" t="s">
        <v>792</v>
      </c>
      <c r="T399" s="38" t="s">
        <v>139</v>
      </c>
      <c r="U399" s="89">
        <f>(+D399+E399/60)*PI()/180</f>
        <v>0.6695440803146906</v>
      </c>
      <c r="V399" s="89">
        <f>(+G399+H399/60)*PI()/180</f>
        <v>0.04863330871861333</v>
      </c>
      <c r="W399" s="89">
        <f>+U397-U399</f>
        <v>-0.001561197015908844</v>
      </c>
      <c r="X399" s="89">
        <f>+V397-V399</f>
        <v>0.002811434536754198</v>
      </c>
      <c r="Y399" s="89">
        <f>2*ASIN(SQRT((SIN((W399)/2))^2+COS(U397)*COS(U399)*(SIN((X399)/2))^2))</f>
        <v>0.0027024018420128623</v>
      </c>
      <c r="Z399" s="89">
        <f>Y399*((180*60)/PI())</f>
        <v>9.29017320574299</v>
      </c>
      <c r="AA399" s="97">
        <f>Z399*1.85</f>
        <v>17.186820430624532</v>
      </c>
      <c r="AB399" s="98">
        <f>ACOS((SIN(U399)-SIN(U397)*COS(Y399))/(SIN(Y399)*COS(U397)))</f>
        <v>0.9540083823331166</v>
      </c>
      <c r="AC399" s="98">
        <f>2*PI()-AB399</f>
        <v>5.32917692484647</v>
      </c>
      <c r="AD399" s="88">
        <f>IF((V399-V397)&lt;0,AB399*180/PI(),AC399*180/PI())</f>
        <v>54.660653927790584</v>
      </c>
      <c r="AE399" s="35"/>
    </row>
    <row r="400" spans="2:30" ht="12" customHeight="1" thickBot="1">
      <c r="B400" s="1"/>
      <c r="C400" s="1"/>
      <c r="D400" s="55"/>
      <c r="E400" s="56"/>
      <c r="F400" s="57"/>
      <c r="G400" s="116"/>
      <c r="H400" s="57"/>
      <c r="S400" s="138" t="s">
        <v>793</v>
      </c>
      <c r="T400" s="38" t="s">
        <v>341</v>
      </c>
      <c r="U400" s="86"/>
      <c r="V400" s="99"/>
      <c r="W400" s="86"/>
      <c r="X400" s="86"/>
      <c r="Y400" s="87"/>
      <c r="Z400" s="86"/>
      <c r="AA400" s="87"/>
      <c r="AB400" s="88"/>
      <c r="AC400" s="86"/>
      <c r="AD400" s="86"/>
    </row>
    <row r="401" spans="2:30" ht="12" customHeight="1" thickBot="1">
      <c r="B401" s="38" t="s">
        <v>280</v>
      </c>
      <c r="C401" s="1"/>
      <c r="D401" s="61">
        <f>+AA399</f>
        <v>17.186820430624532</v>
      </c>
      <c r="E401" s="60" t="s">
        <v>281</v>
      </c>
      <c r="F401" s="58"/>
      <c r="G401" s="116"/>
      <c r="H401" s="57"/>
      <c r="S401" s="138" t="s">
        <v>797</v>
      </c>
      <c r="T401" s="38" t="s">
        <v>827</v>
      </c>
      <c r="U401" s="89"/>
      <c r="V401" s="89"/>
      <c r="W401" s="89"/>
      <c r="X401" s="89"/>
      <c r="Y401" s="89"/>
      <c r="Z401" s="89"/>
      <c r="AA401" s="97"/>
      <c r="AB401" s="98"/>
      <c r="AC401" s="98"/>
      <c r="AD401" s="88"/>
    </row>
    <row r="402" spans="2:30" ht="12" customHeight="1" thickBot="1">
      <c r="B402" s="1"/>
      <c r="C402" s="1"/>
      <c r="D402" s="55"/>
      <c r="E402" s="56"/>
      <c r="F402" s="57"/>
      <c r="G402" s="116"/>
      <c r="H402" s="57"/>
      <c r="S402" s="138" t="s">
        <v>800</v>
      </c>
      <c r="T402" s="38" t="s">
        <v>348</v>
      </c>
      <c r="U402" s="86"/>
      <c r="V402" s="99"/>
      <c r="W402" s="86"/>
      <c r="X402" s="86"/>
      <c r="Y402" s="87"/>
      <c r="Z402" s="86"/>
      <c r="AA402" s="87"/>
      <c r="AB402" s="88"/>
      <c r="AC402" s="86"/>
      <c r="AD402" s="86"/>
    </row>
    <row r="403" spans="2:30" ht="12" customHeight="1" thickBot="1">
      <c r="B403" s="38" t="s">
        <v>282</v>
      </c>
      <c r="C403" s="1"/>
      <c r="D403" s="62">
        <f>+AD399</f>
        <v>54.660653927790584</v>
      </c>
      <c r="E403" s="60" t="s">
        <v>42</v>
      </c>
      <c r="F403" s="57"/>
      <c r="G403" s="116"/>
      <c r="H403" s="57"/>
      <c r="S403" s="138" t="s">
        <v>806</v>
      </c>
      <c r="T403" s="38" t="s">
        <v>894</v>
      </c>
      <c r="U403" s="89"/>
      <c r="V403" s="89"/>
      <c r="W403" s="89"/>
      <c r="X403" s="89"/>
      <c r="Y403" s="89"/>
      <c r="Z403" s="89"/>
      <c r="AA403" s="97"/>
      <c r="AB403" s="98"/>
      <c r="AC403" s="98"/>
      <c r="AD403" s="88"/>
    </row>
    <row r="404" spans="19:30" ht="12" customHeight="1">
      <c r="S404" s="138" t="s">
        <v>814</v>
      </c>
      <c r="U404" s="86"/>
      <c r="V404" s="99"/>
      <c r="W404" s="86"/>
      <c r="X404" s="86"/>
      <c r="Y404" s="87"/>
      <c r="Z404" s="86"/>
      <c r="AA404" s="87"/>
      <c r="AB404" s="88"/>
      <c r="AC404" s="86"/>
      <c r="AD404" s="86"/>
    </row>
    <row r="405" spans="19:30" ht="12" customHeight="1">
      <c r="S405" s="138" t="s">
        <v>820</v>
      </c>
      <c r="U405" s="89"/>
      <c r="V405" s="89"/>
      <c r="W405" s="89"/>
      <c r="X405" s="89"/>
      <c r="Y405" s="89"/>
      <c r="Z405" s="89"/>
      <c r="AA405" s="97"/>
      <c r="AB405" s="98"/>
      <c r="AC405" s="98"/>
      <c r="AD405" s="88"/>
    </row>
    <row r="406" spans="19:30" ht="12" customHeight="1">
      <c r="S406" s="138" t="s">
        <v>836</v>
      </c>
      <c r="U406" s="86"/>
      <c r="V406" s="99"/>
      <c r="W406" s="86"/>
      <c r="X406" s="86"/>
      <c r="Y406" s="87"/>
      <c r="Z406" s="86"/>
      <c r="AA406" s="87"/>
      <c r="AB406" s="88"/>
      <c r="AC406" s="86"/>
      <c r="AD406" s="86"/>
    </row>
    <row r="407" spans="19:30" ht="12" customHeight="1">
      <c r="S407" s="138" t="s">
        <v>855</v>
      </c>
      <c r="U407" s="89"/>
      <c r="V407" s="89"/>
      <c r="W407" s="89"/>
      <c r="X407" s="89"/>
      <c r="Y407" s="89"/>
      <c r="Z407" s="89"/>
      <c r="AA407" s="97"/>
      <c r="AB407" s="98"/>
      <c r="AC407" s="98"/>
      <c r="AD407" s="88"/>
    </row>
    <row r="408" ht="12" customHeight="1">
      <c r="S408" s="138" t="s">
        <v>858</v>
      </c>
    </row>
    <row r="409" ht="12" customHeight="1">
      <c r="S409" s="138" t="s">
        <v>866</v>
      </c>
    </row>
    <row r="410" ht="12" customHeight="1">
      <c r="S410" s="138" t="s">
        <v>872</v>
      </c>
    </row>
    <row r="411" ht="12" customHeight="1">
      <c r="S411" s="138" t="s">
        <v>873</v>
      </c>
    </row>
    <row r="412" ht="12" customHeight="1">
      <c r="S412" s="138" t="s">
        <v>882</v>
      </c>
    </row>
    <row r="413" ht="12" customHeight="1">
      <c r="S413" s="138" t="s">
        <v>900</v>
      </c>
    </row>
    <row r="414" ht="12" customHeight="1">
      <c r="S414" s="138" t="s">
        <v>911</v>
      </c>
    </row>
  </sheetData>
  <hyperlinks>
    <hyperlink ref="T61" r:id="rId1" display="direccio@camins.com"/>
    <hyperlink ref="T143" r:id="rId2" display="info@ultraligeros.net"/>
    <hyperlink ref="T293" r:id="rId3" display="escuela@aeroguillena.net"/>
    <hyperlink ref="T311" r:id="rId4" display="vuelaporteruel@yahoo.es"/>
    <hyperlink ref="T93" r:id="rId5" display="espada3@detallsport.es"/>
    <hyperlink ref="T329" r:id="rId6" display="antonio@martinamatos.com"/>
    <hyperlink ref="T125" r:id="rId7" display="darosanch@yahoo.es"/>
    <hyperlink ref="T248" r:id="rId8" display="aerocieza@wanadoo.es"/>
    <hyperlink ref="T138" r:id="rId9" display="gestavi@jet.es"/>
    <hyperlink ref="T259" r:id="rId10" display="gyroclubpamplona@gmail.com"/>
    <hyperlink ref="T136" r:id="rId11" display="mypeacsl@teleline.es"/>
    <hyperlink ref="T337" r:id="rId12" display="mpastor500@yahoo.es"/>
    <hyperlink ref="T270" r:id="rId13" display="martmelo@teleline.es"/>
    <hyperlink ref="T77" r:id="rId14" display="fjmr1938@yahoo.es"/>
    <hyperlink ref="T53" r:id="rId15" display="fnjultraligeros@telefonica.net"/>
    <hyperlink ref="T81" r:id="rId16" display="diego@aerocaceres.com"/>
    <hyperlink ref="T64" r:id="rId17" display="volxerpa@volxerpa.com"/>
    <hyperlink ref="T59" r:id="rId18" display="aerotecnik@terra.es"/>
    <hyperlink ref="T17" r:id="rId19" display="vicentegilabert@terra.es"/>
    <hyperlink ref="T23" r:id="rId20" display="avimed@arrakis.es"/>
    <hyperlink ref="T357" r:id="rId21" display="pborja1@gmail.com"/>
    <hyperlink ref="T146" r:id="rId22" display="cacstorch.net@telefonica.net"/>
    <hyperlink ref="T321" r:id="rId23" display="info@skydivelillo.com"/>
    <hyperlink ref="T351" r:id="rId24" display="luisherrero@aerorequena.com"/>
    <hyperlink ref="T68" r:id="rId25" display="vol9@vol9.com"/>
    <hyperlink ref="T100" r:id="rId26" display="rafacivera.llosa@gmail.com"/>
    <hyperlink ref="T177" r:id="rId27" display="bioalcolea@eresmas.com"/>
    <hyperlink ref="T86" r:id="rId28" display="albertovarj@terra.es"/>
    <hyperlink ref="T180" r:id="rId29" display="info@adaabarbastro.com"/>
    <hyperlink ref="T307" r:id="rId30" display="jintec@tinet.org"/>
    <hyperlink ref="T327" r:id="rId31" display="luis@triconova.com"/>
    <hyperlink ref="T150" r:id="rId32" display="aeroemporda@readysoft.es"/>
    <hyperlink ref="T101" r:id="rId33" display="vvinaros@yahoo.es"/>
    <hyperlink ref="T295" r:id="rId34" display="info@aerosumaer.com"/>
    <hyperlink ref="T316" r:id="rId35" display="aerodromo@casarrubios.net"/>
    <hyperlink ref="T210" r:id="rId36" display="ULMLEON@terra.es"/>
    <hyperlink ref="T66" r:id="rId37" display="pere@prair.com"/>
    <hyperlink ref="T174" r:id="rId38" display="karmelok_2@hotmail.com"/>
    <hyperlink ref="T358" r:id="rId39" display="benja@alcazarenvuelo.com"/>
    <hyperlink ref="T24" r:id="rId40" display="info@aeroclubalicante.org"/>
    <hyperlink ref="T239" r:id="rId41" display="mailto:odaped@yahoo.es"/>
    <hyperlink ref="T173" r:id="rId42" display="aeroniebla@terra.es"/>
    <hyperlink ref="T168" r:id="rId43" display="karmelok_2@hotmail.com"/>
    <hyperlink ref="T304" r:id="rId44" display="quim@clubaeri.net"/>
    <hyperlink ref="T195" r:id="rId45" display="ouveo@yahoo.es"/>
    <hyperlink ref="T95" r:id="rId46" display="jmoceja@yahoo.es"/>
    <hyperlink ref="T188" r:id="rId47" display="aeródromo@jaca.com"/>
    <hyperlink ref="T184" r:id="rId48" display="abeto@arrakis.es"/>
    <hyperlink ref="T296" r:id="rId49" display="info@aerohispalis.com"/>
    <hyperlink ref="T238" r:id="rId50" display="aeronieve@teleline.es"/>
    <hyperlink ref="T323" r:id="rId51" display="soaringoca@readysoft.es"/>
    <hyperlink ref="T243" r:id="rId52" display="admon@aeroclubmalaga.com"/>
    <hyperlink ref="T35" r:id="rId53" display="danielherraez@yahoo.es"/>
    <hyperlink ref="T382" r:id="rId54" display="clubcerval@gmail.com"/>
    <hyperlink ref="T212" r:id="rId55" display="jordi.gras@cag.es"/>
    <hyperlink ref="T201" r:id="rId56" display="aerorioja@gmail.com"/>
    <hyperlink ref="T217" r:id="rId57" display="mollerusa@clubaeri.net"/>
    <hyperlink ref="T310" r:id="rId58" display="manolomartin@coitt.es"/>
    <hyperlink ref="T264" r:id="rId59" display="tvetudela@masbytes.com"/>
    <hyperlink ref="T348" r:id="rId60" display="joype@joype.eu"/>
    <hyperlink ref="T347" r:id="rId61" display="julio@tecseg.com"/>
    <hyperlink ref="T74" r:id="rId62" display="ap873142@terra.es"/>
    <hyperlink ref="T377" r:id="rId63" display="ulmvillanueva@yahoo.es"/>
    <hyperlink ref="T196" r:id="rId64" display="info@naturmaz.com"/>
    <hyperlink ref="T213" r:id="rId65" display="jordi.gras@cag.es"/>
    <hyperlink ref="T92" r:id="rId66" display="agustinmm@enfermundi.com"/>
    <hyperlink ref="T283" r:id="rId67" display="airmarugan@gmail.com"/>
    <hyperlink ref="T369" r:id="rId68" display="isamp8@yahoo.es"/>
    <hyperlink ref="T288" r:id="rId69" display="ilipamagna@hotmail.es"/>
    <hyperlink ref="T362" r:id="rId70" display="aerovalladolid@hotmail.com"/>
    <hyperlink ref="T256" r:id="rId71" display="aryecla@infonegocio"/>
    <hyperlink ref="T141" r:id="rId72" display="pacotitan2@hotmail.com"/>
    <hyperlink ref="T328" r:id="rId73" display="info@luigarsl.com"/>
    <hyperlink ref="T315" r:id="rId74" display="miguelcuchet@hotmail.com"/>
    <hyperlink ref="T55" r:id="rId75" display="airbet@airbet.net"/>
    <hyperlink ref="T211" r:id="rId76" display="sxtrem1@gmail.com"/>
    <hyperlink ref="T21" r:id="rId77" display="sitoesther@hotmail.com"/>
    <hyperlink ref="T255" r:id="rId78" display="aerototana@aerototana.org"/>
    <hyperlink ref="T233" r:id="rId79" display="friomadrid@hotmail.com"/>
    <hyperlink ref="T317" r:id="rId80" display="mail@aeropolisaerodromo.com"/>
    <hyperlink ref="T302" r:id="rId81" display="administracion@alamoaviacion.com"/>
    <hyperlink ref="T39" r:id="rId82" display="jpozo45@telefonica.net"/>
    <hyperlink ref="T263" r:id="rId83" display="jefedevuelosesma@hotmail.com"/>
    <hyperlink ref="T16" r:id="rId84" display="josemiguelroyogarcia@gmail.com"/>
    <hyperlink ref="T203" r:id="rId85" display="info@canaire.com"/>
    <hyperlink ref="T202" r:id="rId86" display="danirvega@hotmail.com"/>
    <hyperlink ref="T250" r:id="rId87" display="aloarro@aerototana.org"/>
    <hyperlink ref="T349" r:id="rId88" display="jgarciaca@yahoo.es"/>
    <hyperlink ref="T19" r:id="rId89" display="jose@grupomiron.es"/>
    <hyperlink ref="T343" r:id="rId90" display="aviacionligera@mesado"/>
    <hyperlink ref="T345" r:id="rId91" display="blasconavalon@hotmail.com"/>
    <hyperlink ref="T133" r:id="rId92" display="vuelovillafranca@hotmail.com"/>
    <hyperlink ref="T194" r:id="rId93" display="agricola@wanadoo.es"/>
    <hyperlink ref="T140" r:id="rId94" display="fernandotevar@gmail.com"/>
    <hyperlink ref="T247" r:id="rId95" display="jfernandez@dimarsur.com"/>
    <hyperlink ref="T88" r:id="rId96" display="info@fly-in-spain.com"/>
    <hyperlink ref="T69" r:id="rId97" display="ubarrechena@hotmail.com"/>
    <hyperlink ref="T13" r:id="rId98" display="otium2@hotmail.com"/>
    <hyperlink ref="T268" r:id="rId99" display="toretuco@hotmail.com"/>
    <hyperlink ref="T130" r:id="rId100" display="garcia004@hotmail.com"/>
    <hyperlink ref="T301" r:id="rId101" display="hotel@haciendadeoran.com"/>
    <hyperlink ref="T219" r:id="rId102" display="jesusgrino@gmail.com"/>
  </hyperlinks>
  <printOptions/>
  <pageMargins left="0.75" right="0.75" top="0.29" bottom="0.57" header="0" footer="0"/>
  <pageSetup horizontalDpi="360" verticalDpi="360" orientation="landscape" paperSize="9" scale="90" r:id="rId105"/>
  <legacyDrawing r:id="rId1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IBORRA</dc:creator>
  <cp:keywords/>
  <dc:description/>
  <cp:lastModifiedBy>Usuario</cp:lastModifiedBy>
  <cp:lastPrinted>2009-07-31T22:12:54Z</cp:lastPrinted>
  <dcterms:created xsi:type="dcterms:W3CDTF">2001-03-21T17:43:40Z</dcterms:created>
  <dcterms:modified xsi:type="dcterms:W3CDTF">2010-12-14T13:59:20Z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